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rcastronuevo\Desktop\For Posting_as of December 2021\"/>
    </mc:Choice>
  </mc:AlternateContent>
  <xr:revisionPtr revIDLastSave="0" documentId="13_ncr:1_{C8239E03-428F-4B7C-81FE-BE2F94DC4FFC}" xr6:coauthVersionLast="47" xr6:coauthVersionMax="47" xr10:uidLastSave="{00000000-0000-0000-0000-000000000000}"/>
  <workbookProtection workbookAlgorithmName="SHA-512" workbookHashValue="Z77eAbwD5rFQZ8wIhZuHtBmjR2wBNnHOCAGBCPSTsMgg1rs7Xt+0tL0jJ9V2ScS9BGaFUY1xhZQXkMLSaQgX0g==" workbookSaltValue="KtugcmXiQc2rdg13KYkveA==" workbookSpinCount="100000" lockStructure="1"/>
  <bookViews>
    <workbookView xWindow="-120" yWindow="-120" windowWidth="29040" windowHeight="15840" firstSheet="1" activeTab="1" xr2:uid="{00000000-000D-0000-FFFF-FFFF00000000}"/>
  </bookViews>
  <sheets>
    <sheet name="COE &amp; Nomination" sheetId="11" state="hidden" r:id="rId1"/>
    <sheet name="SummaryDec312021" sheetId="13" r:id="rId2"/>
    <sheet name="COE Dec312021" sheetId="14" state="hidden" r:id="rId3"/>
    <sheet name="COE NOv252020" sheetId="6" state="hidden" r:id="rId4"/>
    <sheet name="SummaryNov252020" sheetId="7" state="hidden" r:id="rId5"/>
    <sheet name="SummaryFeb102021" sheetId="12" state="hidden" r:id="rId6"/>
    <sheet name="ERC RATES" sheetId="8" state="hidden" r:id="rId7"/>
  </sheets>
  <externalReferences>
    <externalReference r:id="rId8"/>
  </externalReferences>
  <definedNames>
    <definedName name="_xlnm._FilterDatabase" localSheetId="0" hidden="1">'COE &amp; Nomination'!$B$3:$I$94</definedName>
    <definedName name="_xlnm._FilterDatabase" localSheetId="2" hidden="1">'COE Dec312021'!$B$3:$I$97</definedName>
    <definedName name="_xlnm._FilterDatabase" localSheetId="3" hidden="1">'COE NOv252020'!$B$3:$I$95</definedName>
    <definedName name="_xlnm.Print_Area" localSheetId="0">'COE &amp; Nomination'!$A$1:$I$94</definedName>
    <definedName name="_xlnm.Print_Area" localSheetId="2">'COE Dec312021'!$B$1:$I$97</definedName>
    <definedName name="_xlnm.Print_Area" localSheetId="3">'COE NOv252020'!$A$1:$I$95</definedName>
    <definedName name="_xlnm.Print_Area" localSheetId="1">SummaryDec312021!$A$2:$M$22</definedName>
    <definedName name="_xlnm.Print_Area" localSheetId="5">SummaryFeb102021!$A$2:$M$20</definedName>
    <definedName name="_xlnm.Print_Area" localSheetId="4">SummaryNov252020!$A$2:$M$20</definedName>
    <definedName name="_xlnm.Print_Titles" localSheetId="0">'COE &amp; Nomination'!$1:$3</definedName>
    <definedName name="_xlnm.Print_Titles" localSheetId="2">'COE Dec312021'!$1:$3</definedName>
    <definedName name="_xlnm.Print_Titles" localSheetId="3">'COE NOv252020'!$1:$3</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6" i="13" l="1"/>
  <c r="G97" i="14"/>
  <c r="L16" i="13"/>
  <c r="L15" i="13"/>
  <c r="I76" i="14"/>
  <c r="I50" i="14"/>
  <c r="L8" i="13" s="1"/>
  <c r="I59" i="14"/>
  <c r="L9" i="13" s="1"/>
  <c r="A97" i="14" l="1"/>
  <c r="D97" i="14"/>
  <c r="I82" i="14"/>
  <c r="I63" i="14"/>
  <c r="I62" i="14" s="1"/>
  <c r="I48" i="14"/>
  <c r="I42" i="14"/>
  <c r="L6" i="13" s="1"/>
  <c r="I37" i="14"/>
  <c r="I32" i="14"/>
  <c r="I13" i="14"/>
  <c r="I5" i="14"/>
  <c r="I4" i="14"/>
  <c r="K18" i="13"/>
  <c r="G18" i="13"/>
  <c r="F18" i="13"/>
  <c r="B18" i="13"/>
  <c r="L14" i="13"/>
  <c r="H14" i="13"/>
  <c r="I13" i="13"/>
  <c r="H13" i="13"/>
  <c r="O12" i="13"/>
  <c r="I11" i="13"/>
  <c r="H11" i="13"/>
  <c r="I7" i="13"/>
  <c r="H7" i="13"/>
  <c r="H18" i="13" s="1"/>
  <c r="K17" i="12"/>
  <c r="G17" i="12"/>
  <c r="F17" i="12"/>
  <c r="B17" i="12"/>
  <c r="L15" i="12"/>
  <c r="L14" i="12"/>
  <c r="L13" i="12"/>
  <c r="H13" i="12"/>
  <c r="I12" i="12"/>
  <c r="H12" i="12"/>
  <c r="O11" i="12"/>
  <c r="I10" i="12"/>
  <c r="H10" i="12"/>
  <c r="L8" i="12"/>
  <c r="I7" i="12"/>
  <c r="I17" i="12" s="1"/>
  <c r="H7" i="12"/>
  <c r="H17" i="12" s="1"/>
  <c r="L6" i="12"/>
  <c r="K17" i="7"/>
  <c r="I79" i="6"/>
  <c r="I31" i="14" l="1"/>
  <c r="I18" i="13"/>
  <c r="I41" i="14"/>
  <c r="G41" i="14" s="1"/>
  <c r="L18" i="13"/>
  <c r="R14" i="13" s="1"/>
  <c r="P6" i="13"/>
  <c r="M18" i="13"/>
  <c r="L17" i="12"/>
  <c r="R13" i="12" s="1"/>
  <c r="P6" i="12"/>
  <c r="M6" i="12"/>
  <c r="M17" i="12" s="1"/>
  <c r="O17" i="12"/>
  <c r="L8" i="7"/>
  <c r="I50" i="6"/>
  <c r="O18" i="13" l="1"/>
  <c r="I97" i="14"/>
  <c r="A95" i="6"/>
  <c r="A94" i="11"/>
  <c r="I58" i="11" l="1"/>
  <c r="D94" i="11"/>
  <c r="I83" i="11"/>
  <c r="I78" i="11"/>
  <c r="I65" i="11"/>
  <c r="I50" i="11"/>
  <c r="I48" i="11"/>
  <c r="I42" i="11"/>
  <c r="I37" i="11"/>
  <c r="I32" i="11"/>
  <c r="I31" i="11" s="1"/>
  <c r="I13" i="11"/>
  <c r="I5" i="11"/>
  <c r="I4" i="11"/>
  <c r="I64" i="11" l="1"/>
  <c r="I41" i="11"/>
  <c r="I94" i="11" s="1"/>
  <c r="G64" i="11"/>
  <c r="G41" i="11" l="1"/>
  <c r="G94" i="11"/>
  <c r="B17" i="7"/>
  <c r="L15" i="7"/>
  <c r="I42" i="6" l="1"/>
  <c r="I74" i="6"/>
  <c r="I61" i="6" l="1"/>
  <c r="I60" i="6" l="1"/>
  <c r="L13" i="7"/>
  <c r="I48" i="6"/>
  <c r="I41" i="6" s="1"/>
  <c r="G17" i="7" l="1"/>
  <c r="F17" i="7"/>
  <c r="H13" i="7"/>
  <c r="I12" i="7"/>
  <c r="H12" i="7"/>
  <c r="O11" i="7"/>
  <c r="I10" i="7"/>
  <c r="H10" i="7"/>
  <c r="I7" i="7"/>
  <c r="H7" i="7"/>
  <c r="L6" i="7"/>
  <c r="M6" i="7" s="1"/>
  <c r="H17" i="7" l="1"/>
  <c r="I17" i="7"/>
  <c r="P6" i="7"/>
  <c r="L14" i="7" l="1"/>
  <c r="L17" i="7" l="1"/>
  <c r="M17" i="7"/>
  <c r="R13" i="7" l="1"/>
  <c r="O17" i="7"/>
  <c r="G60" i="6" l="1"/>
  <c r="D95" i="6"/>
  <c r="I37" i="6" l="1"/>
  <c r="I32" i="6"/>
  <c r="I13" i="6"/>
  <c r="I5" i="6"/>
  <c r="G41" i="6"/>
  <c r="I4" i="6" l="1"/>
  <c r="I31" i="6"/>
  <c r="I95" i="6" l="1"/>
  <c r="G9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RGG</author>
  </authors>
  <commentList>
    <comment ref="I47" authorId="0" shapeId="0" xr:uid="{EAF812F6-648C-4BFE-B794-263916455209}">
      <text>
        <r>
          <rPr>
            <b/>
            <sz val="9"/>
            <color indexed="81"/>
            <rFont val="Tahoma"/>
            <family val="2"/>
          </rPr>
          <t>RGG:</t>
        </r>
        <r>
          <rPr>
            <sz val="9"/>
            <color indexed="81"/>
            <rFont val="Tahoma"/>
            <family val="2"/>
          </rPr>
          <t xml:space="preserve">
increase to amend from 8.00MW  to 8.08</t>
        </r>
      </text>
    </comment>
  </commentList>
</comments>
</file>

<file path=xl/sharedStrings.xml><?xml version="1.0" encoding="utf-8"?>
<sst xmlns="http://schemas.openxmlformats.org/spreadsheetml/2006/main" count="1391" uniqueCount="417">
  <si>
    <t>List of Renewable Energy (RE) Plants with Certificate of Endorsement (COE) / Nomination to Energy Regulatory Commission (ERC) for Feed-in Tariff (FIT) Eligibility</t>
  </si>
  <si>
    <t>as of 28 April 2020</t>
  </si>
  <si>
    <t>PROJECT NAME</t>
  </si>
  <si>
    <t>COMPANY NAME</t>
  </si>
  <si>
    <t>CONTRACT NO.</t>
  </si>
  <si>
    <t>COMMERCIAL OPERATION DATE</t>
  </si>
  <si>
    <t>COE-FIT NO.</t>
  </si>
  <si>
    <t>DATE SIGNED</t>
  </si>
  <si>
    <t>STATUS</t>
  </si>
  <si>
    <t xml:space="preserve"> CAPACITY for FIT (MW)</t>
  </si>
  <si>
    <t xml:space="preserve">SOLAR   </t>
  </si>
  <si>
    <t>Installation Target -</t>
  </si>
  <si>
    <t>Balance -</t>
  </si>
  <si>
    <t>With approved FIT rate of PHP 9.68/kWh (Exceeded the 50 MW Installation Target)</t>
  </si>
  <si>
    <t>San Carlos Solar Power Project Phase A</t>
  </si>
  <si>
    <t>San Carlos Solar Energy Inc.</t>
  </si>
  <si>
    <t>SESC No. 2013-09-037</t>
  </si>
  <si>
    <t>S-2014-05-001</t>
  </si>
  <si>
    <t>with COC from ERC</t>
  </si>
  <si>
    <t>San Carlos Solar Power Project  Phase B</t>
  </si>
  <si>
    <t>S-2014-09-002</t>
  </si>
  <si>
    <t>Pampanga Solar Power Project</t>
  </si>
  <si>
    <t>RASLAG Corporation</t>
  </si>
  <si>
    <t>SESC No. 2014-01-062</t>
  </si>
  <si>
    <t>S-2015-02-003-A</t>
  </si>
  <si>
    <t>Burgos Solar Power Project Phase I</t>
  </si>
  <si>
    <t>Energy Development Corporation</t>
  </si>
  <si>
    <t>SESC No. 2014-07-088</t>
  </si>
  <si>
    <t>S-2015-03-004</t>
  </si>
  <si>
    <t>Cavite Economic Zone Solar Power Project</t>
  </si>
  <si>
    <t>Majestics Energy Corporation</t>
  </si>
  <si>
    <t>SESC No. 2013-10-040</t>
  </si>
  <si>
    <t>S-2015-03-005</t>
  </si>
  <si>
    <t>pending issuance of COC from ERC</t>
  </si>
  <si>
    <t>verify with SWEMD</t>
  </si>
  <si>
    <t>Ormoc Solar Power Project</t>
  </si>
  <si>
    <t>Phil. Solar Farm-Leyte, Inc.</t>
  </si>
  <si>
    <t>SESC No. 2012-08-019</t>
  </si>
  <si>
    <t>S-2015-04-006</t>
  </si>
  <si>
    <t>SM North Solar Power Project</t>
  </si>
  <si>
    <t>Solar Philippines Commercial Rooftop Projects, Inc.</t>
  </si>
  <si>
    <t>SESC NO. 2014-04-072</t>
  </si>
  <si>
    <t>S-2015-04-007</t>
  </si>
  <si>
    <t>With approved FIT rate of PHP 8.69/kWh (Covered by new Installation Target of 450 MW)</t>
  </si>
  <si>
    <t>San Carlos Solar Power Project (SACASOL I-C and I-D)</t>
  </si>
  <si>
    <t>SESC NO. 2013-09-037</t>
  </si>
  <si>
    <t>S-2015-09-008</t>
  </si>
  <si>
    <t>Centrala Solar Power Project</t>
  </si>
  <si>
    <t>nv vogt Philippines Solar Energy One, Inc.</t>
  </si>
  <si>
    <t>SESC No.  2013-10-043</t>
  </si>
  <si>
    <t>S-2016-01-009</t>
  </si>
  <si>
    <t>Pampanga Solar Power Project Phase II</t>
  </si>
  <si>
    <t>S-2016-01-010</t>
  </si>
  <si>
    <t>Burgos Solar Power Project Phase II</t>
  </si>
  <si>
    <t>S-2016-02-011</t>
  </si>
  <si>
    <t>Tarlac Solar Power Project</t>
  </si>
  <si>
    <t>PetroSolar Corporation</t>
  </si>
  <si>
    <t>SESC No. 2015-03-115</t>
  </si>
  <si>
    <t>S-2016-02-012</t>
  </si>
  <si>
    <t>Hermosa Solar Power Project</t>
  </si>
  <si>
    <t>YH Green Energy Incorporated</t>
  </si>
  <si>
    <t>SESC No. 2015-06-241</t>
  </si>
  <si>
    <t>S-2016-02-013</t>
  </si>
  <si>
    <t>Cabanatuan Solar Power Project</t>
  </si>
  <si>
    <t>First Cabanatuan Renewable Ventures, Inc.</t>
  </si>
  <si>
    <t>SESC No. 2012-08-018</t>
  </si>
  <si>
    <t>S-2016-03-014</t>
  </si>
  <si>
    <t>Calatagan Solar Power Project</t>
  </si>
  <si>
    <t>Solar Philippines Calatagan Corporation</t>
  </si>
  <si>
    <t>SESC No. 2014-12-091</t>
  </si>
  <si>
    <t>S-2016-03-015</t>
  </si>
  <si>
    <t>Currimao Solar Power Project</t>
  </si>
  <si>
    <t>Mirae Asia Energy Corporation</t>
  </si>
  <si>
    <t>SESC No. 2012-08-020</t>
  </si>
  <si>
    <t>S-2016-04-016</t>
  </si>
  <si>
    <t>Valenzuela Solar Power Project</t>
  </si>
  <si>
    <t>Valenzuela Solar Energy Inc.</t>
  </si>
  <si>
    <t>SESC No. 2015-09-253</t>
  </si>
  <si>
    <t>S-2016-04-017</t>
  </si>
  <si>
    <t>Lian Solar Power Project</t>
  </si>
  <si>
    <t xml:space="preserve">Absolut Distillers, Inc. </t>
  </si>
  <si>
    <t>SESC No. 2015-03-116</t>
  </si>
  <si>
    <t>S-2016-04-018</t>
  </si>
  <si>
    <t>Bais Solar Power Project</t>
  </si>
  <si>
    <t xml:space="preserve">Monte Solar Energy Inc. </t>
  </si>
  <si>
    <t>SESC No. 2014-09-090</t>
  </si>
  <si>
    <t>S-2016-04-019</t>
  </si>
  <si>
    <t>with PAO from ERC</t>
  </si>
  <si>
    <t>Clark Solar Power Project</t>
  </si>
  <si>
    <t xml:space="preserve">Enfinity Philippines Renewable Resources Inc. </t>
  </si>
  <si>
    <t>SESC No. 2014-07-086</t>
  </si>
  <si>
    <t>S-2016-04-020</t>
  </si>
  <si>
    <t>Kibawe Solar Power Project</t>
  </si>
  <si>
    <t xml:space="preserve">Asian Greenenergy Corp. </t>
  </si>
  <si>
    <t>SESC No. 2014-04-074</t>
  </si>
  <si>
    <t>S-2016-04-021</t>
  </si>
  <si>
    <t xml:space="preserve">with PAO from ERC </t>
  </si>
  <si>
    <t>Palauig Solar Power Project</t>
  </si>
  <si>
    <t>SPARC Solar Powered Agri-Rural Communities Corporation</t>
  </si>
  <si>
    <t>SESC No. 2012-03-013</t>
  </si>
  <si>
    <t>S-2016-04-022</t>
  </si>
  <si>
    <t>Bulacan III  Solar Power Project</t>
  </si>
  <si>
    <t>Bulacan Solar Energy Corp.</t>
  </si>
  <si>
    <t>SESC No. 2015-06-231-AF1</t>
  </si>
  <si>
    <t>S-2016-04-023</t>
  </si>
  <si>
    <t>Cadiz Solar Power Project</t>
  </si>
  <si>
    <t>Helios Solar Energy Corp.</t>
  </si>
  <si>
    <t>SESC No. 2013-06-035</t>
  </si>
  <si>
    <t>S-2016-04-024</t>
  </si>
  <si>
    <t xml:space="preserve">WIND </t>
  </si>
  <si>
    <t>With approved FIT rate of PHP 8.53/kWh (Exceeded the 200 MW Installation Target)</t>
  </si>
  <si>
    <t>Bangui Bay Wind Power Project Phase 3</t>
  </si>
  <si>
    <t>Northwind Power Development Corporation</t>
  </si>
  <si>
    <t>WESC No. 2012-07-058</t>
  </si>
  <si>
    <t>W-2014-10-001</t>
  </si>
  <si>
    <t>Burgos Wind Power Project Phase 1</t>
  </si>
  <si>
    <t>EDC Burgos Power Corporation</t>
  </si>
  <si>
    <t>WESC No. 2009-09-004</t>
  </si>
  <si>
    <t>W-2014-11-002</t>
  </si>
  <si>
    <t>Burgos Wind Power Project Phase 2</t>
  </si>
  <si>
    <t>Caparispisan Wind Power Project</t>
  </si>
  <si>
    <t>North Luzon Renewable Energy Corporation</t>
  </si>
  <si>
    <t>WESC No. 2009-09-005</t>
  </si>
  <si>
    <t>W-2014-11-003</t>
  </si>
  <si>
    <t>With approved FIT rate of PHP7.40/kWh (Covered by new Installation Target of 200 MW)</t>
  </si>
  <si>
    <t>San Lorenzo Wind Power Project</t>
  </si>
  <si>
    <t>Trans-Asia Renewable Energy Corporation</t>
  </si>
  <si>
    <t>WESC No. 2009-10-009</t>
  </si>
  <si>
    <t>W-2015-05-004</t>
  </si>
  <si>
    <t>Pililla Wind Power Project</t>
  </si>
  <si>
    <t>Alternergy Wind One Corporation</t>
  </si>
  <si>
    <t>WESC NO. 2009-09-018-AF1</t>
  </si>
  <si>
    <t>W-2015-06-005</t>
  </si>
  <si>
    <t>Nabas Wind Power Project</t>
  </si>
  <si>
    <t>PetroWind Energy, Inc.</t>
  </si>
  <si>
    <t>WESC No. 2009-09-002</t>
  </si>
  <si>
    <t>W-2015-06-006</t>
  </si>
  <si>
    <r>
      <t xml:space="preserve">HYDRO           </t>
    </r>
    <r>
      <rPr>
        <b/>
        <i/>
        <sz val="10"/>
        <color rgb="FF000000"/>
        <rFont val="Calibri"/>
        <family val="2"/>
        <scheme val="minor"/>
      </rPr>
      <t xml:space="preserve"> </t>
    </r>
  </si>
  <si>
    <t xml:space="preserve">With approved FIT rate of PHP5.90/kWh </t>
  </si>
  <si>
    <t>Tudaya 2 Hydroelectric Power Project</t>
  </si>
  <si>
    <t>Hedcor Tudaya, Inc.</t>
  </si>
  <si>
    <t>HSC  No. 2012-04-204</t>
  </si>
  <si>
    <t>H2014-06-001</t>
  </si>
  <si>
    <t>Irisan 1 Hydroelectric Power Plant</t>
  </si>
  <si>
    <t>Hedcor, Inc.</t>
  </si>
  <si>
    <t>HOC  No. 2012-09-224</t>
  </si>
  <si>
    <t>Operational 4/30/2012</t>
  </si>
  <si>
    <t>H2014-06-002</t>
  </si>
  <si>
    <t>Commonal-Uddiawan Hydroelectric Power Project</t>
  </si>
  <si>
    <t>Smith Bell Mini-Hydro Corp.</t>
  </si>
  <si>
    <t>HSC No. 2010-02-060</t>
  </si>
  <si>
    <t>Operational 12/26/2010</t>
  </si>
  <si>
    <t>H2014-07-003</t>
  </si>
  <si>
    <t xml:space="preserve">Sabangan Hydroelectric Power Project </t>
  </si>
  <si>
    <t>Hedcor Sabangan, Inc.</t>
  </si>
  <si>
    <t>HSC No. 2012-04-201</t>
  </si>
  <si>
    <t>H2015-06-004</t>
  </si>
  <si>
    <t xml:space="preserve">Villasiga Hydroelectric Power Project </t>
  </si>
  <si>
    <t>Sunwest Water and Electric Company 2, Inc.</t>
  </si>
  <si>
    <t>HSC No. 2010-02-086</t>
  </si>
  <si>
    <t>H2016-07-005</t>
  </si>
  <si>
    <t>With degressed FIT rate of PhP5.8705/kWh for Approval of ERC</t>
  </si>
  <si>
    <t xml:space="preserve">Maris Main Canal 1 Hydroelectric Power Project </t>
  </si>
  <si>
    <t>SN Aboitiz Power-Magat, Inc.</t>
  </si>
  <si>
    <t>HSC No. 2013-11-329</t>
  </si>
  <si>
    <t>H2018-01-006</t>
  </si>
  <si>
    <t>FIT rate to be determined</t>
  </si>
  <si>
    <t xml:space="preserve">New Bataan Hydroelectric Power Project </t>
  </si>
  <si>
    <t>Euro Hydro Power (Asia) Holdings, Inc.</t>
  </si>
  <si>
    <t>HSC No. 2011-12-170</t>
  </si>
  <si>
    <t>H2018-09-007</t>
  </si>
  <si>
    <t>Manolo Fortich 1 Hydroelectric Power Project</t>
  </si>
  <si>
    <t>Hedcor Bukidnon, Inc.</t>
  </si>
  <si>
    <t>HSC No. 2013-11-326</t>
  </si>
  <si>
    <t>H2018-09-008</t>
  </si>
  <si>
    <t>Manolo Fortich 2 Hydroelectric Power Project</t>
  </si>
  <si>
    <t>HSC No. 2013-11-327</t>
  </si>
  <si>
    <t>H2019-01-011</t>
  </si>
  <si>
    <t>Palakpakin Hydroelectric Power Project</t>
  </si>
  <si>
    <t>Philippine Power and Development Company</t>
  </si>
  <si>
    <t>HSC No. 2016-11-693</t>
  </si>
  <si>
    <t>H2019-01-0010</t>
  </si>
  <si>
    <t>Balugbog Hydroelectric Power Project</t>
  </si>
  <si>
    <t>HSC No. 2016-11-694</t>
  </si>
  <si>
    <t>H2018-11-009</t>
  </si>
  <si>
    <t>Majayjay Hydroelectric Power Project</t>
  </si>
  <si>
    <t>Majayjay Hydropower Company, Inc.</t>
  </si>
  <si>
    <t>HSC No. 2014-04-437</t>
  </si>
  <si>
    <t>H2019-10-012</t>
  </si>
  <si>
    <t>La Trinidad Hydroelectric Power Project</t>
  </si>
  <si>
    <t>HSC No. 2015-05-568</t>
  </si>
  <si>
    <t>1 July 2019</t>
  </si>
  <si>
    <t>H2019-11-013</t>
  </si>
  <si>
    <t>With Nomination to ERC only</t>
  </si>
  <si>
    <t>Target COD</t>
  </si>
  <si>
    <t>Calibato Hydroelectric Power Project</t>
  </si>
  <si>
    <t>Philippine Power and Development Corporation</t>
  </si>
  <si>
    <t>HSC No. 2016-11-695</t>
  </si>
  <si>
    <t>December 2019</t>
  </si>
  <si>
    <t>-</t>
  </si>
  <si>
    <t>Loboc 2 Hydroelectric Power Project</t>
  </si>
  <si>
    <t>Sta. Clara Power Corporation</t>
  </si>
  <si>
    <t>HSC No. 2015-04-565</t>
  </si>
  <si>
    <t>Marbel 1 Hydroelectric Power Project</t>
  </si>
  <si>
    <t>HSC No. 2015-05-573</t>
  </si>
  <si>
    <t>May 2020</t>
  </si>
  <si>
    <t>Colasi Hydroelectric Power Project</t>
  </si>
  <si>
    <t>Colasi Mini Hydro Electric Power Plant Corporation</t>
  </si>
  <si>
    <t>HSC No. 2014-01-381</t>
  </si>
  <si>
    <t>June 2020</t>
  </si>
  <si>
    <t xml:space="preserve">BIOMASS        </t>
  </si>
  <si>
    <t xml:space="preserve">With approved FIT rate of PHP6.63/kWh </t>
  </si>
  <si>
    <t>up to 2016</t>
  </si>
  <si>
    <t>1.5 MW Payatas Landfill Methane Recovery and Power Generation Facility</t>
  </si>
  <si>
    <t>Pangea Green Energy Philippines, Inc.</t>
  </si>
  <si>
    <t>BREOC  No. 2011-08-023</t>
  </si>
  <si>
    <t>Operational 03/05/2013</t>
  </si>
  <si>
    <t>B2014-06-001</t>
  </si>
  <si>
    <t xml:space="preserve">GFII Bagasse-Fired Biomass Cogeneration Power Plant </t>
  </si>
  <si>
    <t>Green Future Innovations Inc.</t>
  </si>
  <si>
    <t>BREOC No. 2012-02-025</t>
  </si>
  <si>
    <t>Operational 11/30/2012</t>
  </si>
  <si>
    <t>B2014-06-002</t>
  </si>
  <si>
    <t>14.8 MW Montalban Landfill Methane Recovery and Power Generation Facility</t>
  </si>
  <si>
    <t>Montalban Methane Power Corporation</t>
  </si>
  <si>
    <t>BREOC No. 2010-01-009</t>
  </si>
  <si>
    <t>Operational 06/11/2009</t>
  </si>
  <si>
    <t>B2014-06-003</t>
  </si>
  <si>
    <t>12 MW San Jose City Rice Husk-Fired Biomass Power Plant Project (Phase I)</t>
  </si>
  <si>
    <t>San Jose City I Power Corporation</t>
  </si>
  <si>
    <t>BREOC No. 2011-01-013</t>
  </si>
  <si>
    <t>B2014-11-005</t>
  </si>
  <si>
    <t xml:space="preserve">46 MW URC Bagasse-Fired Biomass Cogeneration Power Plant Project </t>
  </si>
  <si>
    <t>Universal Robina Corporation</t>
  </si>
  <si>
    <t>BREOC No. 2013-11-040</t>
  </si>
  <si>
    <t>B2015-03-007b</t>
  </si>
  <si>
    <t>21 MW FFHC Bagasse-Fired Biomass Power Plant</t>
  </si>
  <si>
    <t>First Farmers Holding Corporation</t>
  </si>
  <si>
    <t>BREOC No. 2010-01-005</t>
  </si>
  <si>
    <t>Operational 09/04/2009</t>
  </si>
  <si>
    <t>B2015-04-008</t>
  </si>
  <si>
    <t>12.5 MW Bataan 2020 Rice Husk-Fired Biomass Power Plant</t>
  </si>
  <si>
    <t>Bataan 2020 Inc.</t>
  </si>
  <si>
    <t>BREOC No. 2010-01-008</t>
  </si>
  <si>
    <t>B2015-08-009</t>
  </si>
  <si>
    <t>20 MW Rice Husk-Fired Biomass Power Plant Project</t>
  </si>
  <si>
    <t>Isabela Biomass Energy Corporation</t>
  </si>
  <si>
    <t>BREOC No. 2013-03-030</t>
  </si>
  <si>
    <t>B2015-10-010</t>
  </si>
  <si>
    <t>34 MW VMCI Bagasse-Fired Cogeneration Power  Plant</t>
  </si>
  <si>
    <t>Victorias Milling Company Inc.</t>
  </si>
  <si>
    <t>BREOC No. 2011-02-018</t>
  </si>
  <si>
    <t>B2015-10-011</t>
  </si>
  <si>
    <t>12 MW Rice Husk-Fired Biomass Power Plant Project</t>
  </si>
  <si>
    <t>Green Innovations for Tomorrow Corporation</t>
  </si>
  <si>
    <t>BREOC No. 2013-09-037</t>
  </si>
  <si>
    <t>B2015-10-012</t>
  </si>
  <si>
    <t>5 MW BBEC Biomass Power Project</t>
  </si>
  <si>
    <t>Bicol Biomass Energy Corporation</t>
  </si>
  <si>
    <t>BREOC No. 2013-09-038</t>
  </si>
  <si>
    <t>B2016-11-013</t>
  </si>
  <si>
    <t xml:space="preserve">15 MW LPC Rice Husk-Fired Biomass Power Plant </t>
  </si>
  <si>
    <t>Lamsan Power Corporation</t>
  </si>
  <si>
    <t>BREOC No. 2013-12-044</t>
  </si>
  <si>
    <t>B2017-03-014</t>
  </si>
  <si>
    <t>With proposed degressed FIT rate of (PhP6.5969/kWh) for Approval of ERC</t>
  </si>
  <si>
    <t>1.5 MW Payatas Landfill Methane Recovery and Power Generation Facility (Phase II: 640 kW)</t>
  </si>
  <si>
    <t>B2017-05-016</t>
  </si>
  <si>
    <t xml:space="preserve">2 MW Asian Carbon Neutral Corporation Biogas Power Plant Project </t>
  </si>
  <si>
    <t>Asian Carbon Neutral Power Corporation</t>
  </si>
  <si>
    <t>BREOC No. 2014-07-049</t>
  </si>
  <si>
    <t>B2017-08-017b</t>
  </si>
  <si>
    <t>3.5 Green Earth Enersource Corporation MW Biomass Cogeneration Plant</t>
  </si>
  <si>
    <t>Green Earth Enersource Corporation</t>
  </si>
  <si>
    <t>BREOC No. 2014-09-050</t>
  </si>
  <si>
    <t>B2017-10-018</t>
  </si>
  <si>
    <t>12 MW San Jose City Rice Husk-Fired Biomass Power Plant Project (Phase II)</t>
  </si>
  <si>
    <t>B2017-10-019</t>
  </si>
  <si>
    <t>31.875 MW Bagasse-Fired Cogeneration Power Plant</t>
  </si>
  <si>
    <t>Central Azucarera Don Pedro, Inc</t>
  </si>
  <si>
    <t>BREOC No. 2016-06-063</t>
  </si>
  <si>
    <t>B2018-03-020</t>
  </si>
  <si>
    <t>5.96 MW Biomass Cogeneration Plant</t>
  </si>
  <si>
    <t>Biotech Farms, Inc.</t>
  </si>
  <si>
    <t>BREOC No. 2017-11-082</t>
  </si>
  <si>
    <t>B2018-10-021</t>
  </si>
  <si>
    <t>15 MW Biomass Cogeneration Plant</t>
  </si>
  <si>
    <t>Central Azucarera de San Antonio</t>
  </si>
  <si>
    <t>BREOC No. 2011-03-021</t>
  </si>
  <si>
    <t>B2018-10-022</t>
  </si>
  <si>
    <t>40-MW Biomass Power Plant Expansion Project</t>
  </si>
  <si>
    <t>Victorias Milling Company, Inc.</t>
  </si>
  <si>
    <t>BREOC No. 2011-01-018</t>
  </si>
  <si>
    <t>B2019-08-024</t>
  </si>
  <si>
    <t>12.39 MW Biogas Power Plant Project (Phase 1&amp;2: 9.5MW)</t>
  </si>
  <si>
    <t>BREOC No 2017-11-081</t>
  </si>
  <si>
    <t>Amended
B2019-02-023b</t>
  </si>
  <si>
    <t>8 MW Biomass Cogeneration Plant</t>
  </si>
  <si>
    <t>San Carlos Bioenergy, Inc.</t>
  </si>
  <si>
    <t>BREOC No 2010-01-004</t>
  </si>
  <si>
    <t>B2019-12-026</t>
  </si>
  <si>
    <t>15 MW Biomass Power Plant</t>
  </si>
  <si>
    <t>Cagayan Biomass Energy Corporation</t>
  </si>
  <si>
    <t>BREOC No 2018-07-090</t>
  </si>
  <si>
    <t>B2019-10-025</t>
  </si>
  <si>
    <t>25 MW Biomass Cogeneration Plant Project</t>
  </si>
  <si>
    <t>Central Azucarera de Bais</t>
  </si>
  <si>
    <t>BREOC No 2016-08-066</t>
  </si>
  <si>
    <t>B2019-12-027</t>
  </si>
  <si>
    <t>28.58 MW Biomass Power Plant</t>
  </si>
  <si>
    <t>Hawaiian-Philippine Company</t>
  </si>
  <si>
    <t>BREOC No 2013-02-029</t>
  </si>
  <si>
    <t>Amended
B2015-03-006b</t>
  </si>
  <si>
    <t>12 MW Biomass Power Plant</t>
  </si>
  <si>
    <t>Grass Gold Renewable Energy Corporation</t>
  </si>
  <si>
    <t>BREOC No 2014-12-051</t>
  </si>
  <si>
    <t xml:space="preserve"> B2019-12-029</t>
  </si>
  <si>
    <t>1/15/2020</t>
  </si>
  <si>
    <t>TOTAL</t>
  </si>
  <si>
    <t>List of Renewable Energy (RE) Plants with Certificate of Endorsement (COE) to Energy Regulatory Commission (ERC) for 
Feed-in Tariff (FIT) Eligibility</t>
  </si>
  <si>
    <t>HSC No. 2015-05-569</t>
  </si>
  <si>
    <t>H2020-08-015</t>
  </si>
  <si>
    <t>HSC No. 2015-05-570</t>
  </si>
  <si>
    <t>H2020-05-014</t>
  </si>
  <si>
    <t>15/1/2020</t>
  </si>
  <si>
    <t>6 MW Biomass Power Plant</t>
  </si>
  <si>
    <t xml:space="preserve"> BREOC No 2013-09-037</t>
  </si>
  <si>
    <t>B2020-08-030</t>
  </si>
  <si>
    <t>20/8/2020</t>
  </si>
  <si>
    <t>48.5 MW Bagasse-Fired Cogeneration Power Plant</t>
  </si>
  <si>
    <t>BISCOM, Inc.</t>
  </si>
  <si>
    <t>BREOC No 2016-09-069</t>
  </si>
  <si>
    <t>B2020-08-031</t>
  </si>
  <si>
    <t>VS Gripal Power Corporation</t>
  </si>
  <si>
    <t>BREOC No 2017-03-076</t>
  </si>
  <si>
    <t>B2020-08-033</t>
  </si>
  <si>
    <t>Cleangreen Energy Corporation</t>
  </si>
  <si>
    <t>BREOC No 2017-02-073</t>
  </si>
  <si>
    <t>B2020-08-034</t>
  </si>
  <si>
    <t>Surallah Power Generation, Inc.</t>
  </si>
  <si>
    <t>BREOC No 2018-02-085</t>
  </si>
  <si>
    <t>B2020-08-032</t>
  </si>
  <si>
    <t>as of 30 April 2020</t>
  </si>
  <si>
    <t>FIT MONITORING BOARD SUMMARY</t>
  </si>
  <si>
    <t>as of 25 November 2020</t>
  </si>
  <si>
    <t>.</t>
  </si>
  <si>
    <t>INSTALLATION TARGET</t>
  </si>
  <si>
    <t>ERC APPROVED FIT RATES</t>
  </si>
  <si>
    <t>ERC APPROVED DEGRESSION RATES RATES</t>
  </si>
  <si>
    <t xml:space="preserve">FOR NOMINATION / CONVERSION             </t>
  </si>
  <si>
    <t>WITH CERTIFICATE OF CONFIRMATION OF COMMERCIALITY</t>
  </si>
  <si>
    <t>WITH CERTIFICATE OF ENDORSEMENT TO ERC</t>
  </si>
  <si>
    <t xml:space="preserve"> INSTALLATION TARGET BALANCE</t>
  </si>
  <si>
    <t>CAPACITY
 (MW)</t>
  </si>
  <si>
    <t>(PhP/Kwh)</t>
  </si>
  <si>
    <t>NO. OF PROJECTS</t>
  </si>
  <si>
    <t>CAPACITY (MW)</t>
  </si>
  <si>
    <t>HYDROPOWER</t>
  </si>
  <si>
    <t>.5% after year 2 from effectivity****  of FIT</t>
  </si>
  <si>
    <t>5.8705***</t>
  </si>
  <si>
    <t>.5% after year 2 from effectivity***  of FIT</t>
  </si>
  <si>
    <t>TBD</t>
  </si>
  <si>
    <t>WIND</t>
  </si>
  <si>
    <t>.5% after year 2 from effectivity of FIT</t>
  </si>
  <si>
    <t>*</t>
  </si>
  <si>
    <t>7.40**</t>
  </si>
  <si>
    <t>SOLAR</t>
  </si>
  <si>
    <t>6% after year 1 from effectivity of FIT</t>
  </si>
  <si>
    <t>8.69**</t>
  </si>
  <si>
    <t>BIOMASS</t>
  </si>
  <si>
    <t>% of COE to CoCoC =</t>
  </si>
  <si>
    <t>MW</t>
  </si>
  <si>
    <t>6.5969***</t>
  </si>
  <si>
    <t>OCEAN</t>
  </si>
  <si>
    <t>Deferred</t>
  </si>
  <si>
    <t xml:space="preserve">*     - Additional installation targets
</t>
  </si>
  <si>
    <r>
      <t xml:space="preserve">**   - FIT rates for the respective additional installation targets </t>
    </r>
    <r>
      <rPr>
        <i/>
        <sz val="10"/>
        <color rgb="FF000000"/>
        <rFont val="Calibri"/>
        <family val="2"/>
      </rPr>
      <t>(</t>
    </r>
    <r>
      <rPr>
        <b/>
        <i/>
        <sz val="10"/>
        <color rgb="FF000000"/>
        <rFont val="Calibri"/>
        <family val="2"/>
      </rPr>
      <t>W</t>
    </r>
    <r>
      <rPr>
        <i/>
        <sz val="10"/>
        <color rgb="FF000000"/>
        <rFont val="Calibri"/>
        <family val="2"/>
      </rPr>
      <t xml:space="preserve">-ERCRes14,s2015; </t>
    </r>
    <r>
      <rPr>
        <b/>
        <i/>
        <sz val="10"/>
        <color rgb="FF000000"/>
        <rFont val="Calibri"/>
        <family val="2"/>
      </rPr>
      <t>S</t>
    </r>
    <r>
      <rPr>
        <i/>
        <sz val="10"/>
        <color rgb="FF000000"/>
        <rFont val="Calibri"/>
        <family val="2"/>
      </rPr>
      <t>-ERCRes6,s2015)</t>
    </r>
  </si>
  <si>
    <t>*** - Degressed FIT rates (H&amp;B-ERCRes1,2017)</t>
  </si>
  <si>
    <t xml:space="preserve">**** - 3- FIT Regime : Reckoning date is January 2015 (Deadline: December 2017)
</t>
  </si>
  <si>
    <r>
      <rPr>
        <b/>
        <u/>
        <sz val="14"/>
        <color rgb="FF000000"/>
        <rFont val="Calibri"/>
        <family val="2"/>
      </rPr>
      <t>STATUS OF FIT</t>
    </r>
    <r>
      <rPr>
        <sz val="12"/>
        <color rgb="FF000000"/>
        <rFont val="Calibri"/>
        <family val="2"/>
      </rPr>
      <t xml:space="preserve">
1. The installation targets of 500 MW for solar and 400 MW for  wind were already fully subscribed.  
2. The 250 MW installation targets for each of the biomass and hydropower technology were undersubscribed. 
3. The 3-year FIT regime ended on December 2017, based on ERC Resolution No. 16 Series of 2010.
4. Considering that both biomass and hydropower are undersubscribed, and reason for such includes issues on permitting and licensing, the National Renewable Energy Board and Renewable Energy Management Bureau recommended the completion of the Installation Targets for two (2) years or until fully subscribed, which ever comes first. The said recommendation was signed by the DOE-Secretary and endorsed to the Energy Regulatory Commission for the determination of new FIT rates.
</t>
    </r>
  </si>
  <si>
    <t>as of 10 February 2021</t>
  </si>
  <si>
    <t xml:space="preserve">ERC Approved FIT Rates </t>
  </si>
  <si>
    <t>Resources</t>
  </si>
  <si>
    <t>2012*</t>
  </si>
  <si>
    <t>2015**</t>
  </si>
  <si>
    <t>2017***</t>
  </si>
  <si>
    <t>Php/kWh</t>
  </si>
  <si>
    <t>Hydropower</t>
  </si>
  <si>
    <t>Wind</t>
  </si>
  <si>
    <t>Solar</t>
  </si>
  <si>
    <t>Biomass</t>
  </si>
  <si>
    <t>Ocean</t>
  </si>
  <si>
    <t>References:</t>
  </si>
  <si>
    <t>*      - ERC Resolution No. 10 Series of 2012</t>
  </si>
  <si>
    <t>**    - For Solar (ERC Resolution No. 6 Series of 2015) and For Wind (ERC Resolution No. 14 Series of 2015)</t>
  </si>
  <si>
    <t>***  - For Hydropower and Biomass (ERC Resolution No. 1 Series of 2017)</t>
  </si>
  <si>
    <t xml:space="preserve">Note: </t>
  </si>
  <si>
    <t xml:space="preserve">           Under ERC Resolution No. 16 Series of 2010, the Eligible RE Plants shall be entitled to the applicable FITs to them for a period of 20 years.</t>
  </si>
  <si>
    <t>Phil. Solar Farm-Leyte, Inc. (First Solar Energy Corp.)</t>
  </si>
  <si>
    <t>Citicore Renewable Energy Corp. (formerly Bulacan Solar Energy Corp.)</t>
  </si>
  <si>
    <t>Guimaras Wind Corporation (formerly Trans-Asia Renewable Energy Corporation)</t>
  </si>
  <si>
    <t xml:space="preserve">Labayat River (Upper Cascade) </t>
  </si>
  <si>
    <t>Repower Energy Development Corporation</t>
  </si>
  <si>
    <t>With degressed FIT rate of PhP5.8705/kWh</t>
  </si>
  <si>
    <t>Labayat River (Upper Cascade) Hydroelectric Power Plant</t>
  </si>
  <si>
    <t>Labayat 1 Hydropower Corporation</t>
  </si>
  <si>
    <t>HSC No. 2014-02-389</t>
  </si>
  <si>
    <t>H2021-12-016</t>
  </si>
  <si>
    <t>as of December 2021</t>
  </si>
  <si>
    <t>5.8705****</t>
  </si>
  <si>
    <t xml:space="preserve">****	Degressed FIT rates (H&amp;B – ERCRes6,s2021)
</t>
  </si>
  <si>
    <t>2021****</t>
  </si>
  <si>
    <t>****  - For Hydropower and Biomass (ERC Resolution No. 6, Series of 2021)</t>
  </si>
  <si>
    <t>as of 31 December 2021</t>
  </si>
  <si>
    <t>With with approved degressed FIT rate of (PhP6.5969/kWh)</t>
  </si>
  <si>
    <t>6.19****</t>
  </si>
  <si>
    <t>With with approved degressed FIT rate of (PhP6.19/kWh)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</si>
</sst>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m/d/yyyy;@"/>
    <numFmt numFmtId="166" formatCode="[$-409]d\-mmm\-yy;@"/>
    <numFmt numFmtId="167" formatCode="_(* #,##0_);_(* \(#,##0\);_(* &quot;-&quot;??_);_(@_)"/>
    <numFmt numFmtId="168" formatCode="_(* #,##0.0000_);_(* \(#,##0.0000\);_(* &quot;-&quot;??_);_(@_)"/>
    <numFmt numFmtId="169" formatCode="0.000"/>
    <numFmt numFmtId="170" formatCode="_(* #,##0.000_);_(* \(#,##0.000\);_(* &quot;-&quot;??_);_(@_)"/>
    <numFmt numFmtId="171" formatCode="_(* #,##0.0_);_(* \(#,##0.0\);_(* &quot;-&quot;??_);_(@_)"/>
    <numFmt numFmtId="172" formatCode="[$-3409]dd\-mmm\-yy;@"/>
    <numFmt numFmtId="173" formatCode="[$-409]d\-mmm\-yyyy;@"/>
  </numFmts>
  <fonts count="52"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0"/>
      <name val="Calibri"/>
      <family val="2"/>
      <scheme val="minor"/>
    </font>
    <font>
      <sz val="10"/>
      <color rgb="FF222222"/>
      <name val="Calibri"/>
      <family val="2"/>
      <scheme val="minor"/>
    </font>
    <font>
      <sz val="10"/>
      <color indexed="8"/>
      <name val="Calibri"/>
      <family val="2"/>
      <scheme val="minor"/>
    </font>
    <font>
      <b/>
      <sz val="11"/>
      <color theme="1"/>
      <name val="Calibri"/>
      <family val="2"/>
      <scheme val="minor"/>
    </font>
    <font>
      <i/>
      <sz val="8"/>
      <color rgb="FF000000"/>
      <name val="Calibri"/>
      <family val="2"/>
      <scheme val="minor"/>
    </font>
    <font>
      <sz val="8"/>
      <color rgb="FF000000"/>
      <name val="Calibri"/>
      <family val="2"/>
      <scheme val="minor"/>
    </font>
    <font>
      <i/>
      <sz val="8"/>
      <color theme="1"/>
      <name val="Calibri"/>
      <family val="2"/>
      <scheme val="minor"/>
    </font>
    <font>
      <b/>
      <i/>
      <sz val="9"/>
      <color theme="1"/>
      <name val="Calibri"/>
      <family val="2"/>
      <scheme val="minor"/>
    </font>
    <font>
      <sz val="9"/>
      <color theme="1"/>
      <name val="Calibri"/>
      <family val="2"/>
      <scheme val="minor"/>
    </font>
    <font>
      <b/>
      <i/>
      <sz val="10"/>
      <color rgb="FF000000"/>
      <name val="Calibri"/>
      <family val="2"/>
      <scheme val="minor"/>
    </font>
    <font>
      <b/>
      <i/>
      <sz val="9"/>
      <color rgb="FF000000"/>
      <name val="Calibri"/>
      <family val="2"/>
      <scheme val="minor"/>
    </font>
    <font>
      <b/>
      <sz val="11"/>
      <color rgb="FF222222"/>
      <name val="Calibri"/>
      <family val="2"/>
      <scheme val="minor"/>
    </font>
    <font>
      <b/>
      <sz val="14"/>
      <color rgb="FF222222"/>
      <name val="Calibri"/>
      <family val="2"/>
      <scheme val="minor"/>
    </font>
    <font>
      <b/>
      <sz val="9"/>
      <color theme="1"/>
      <name val="Calibri"/>
      <family val="2"/>
      <scheme val="minor"/>
    </font>
    <font>
      <i/>
      <sz val="9"/>
      <color rgb="FF000000"/>
      <name val="Calibri"/>
      <family val="2"/>
      <scheme val="minor"/>
    </font>
    <font>
      <i/>
      <sz val="9"/>
      <color theme="1"/>
      <name val="Calibri"/>
      <family val="2"/>
      <scheme val="minor"/>
    </font>
    <font>
      <b/>
      <sz val="9"/>
      <color rgb="FF000000"/>
      <name val="Calibri"/>
      <family val="2"/>
      <scheme val="minor"/>
    </font>
    <font>
      <b/>
      <i/>
      <sz val="9"/>
      <color indexed="8"/>
      <name val="Calibri"/>
      <family val="2"/>
      <scheme val="minor"/>
    </font>
    <font>
      <sz val="7"/>
      <color rgb="FF000000"/>
      <name val="Calibri"/>
      <family val="2"/>
      <scheme val="minor"/>
    </font>
    <font>
      <sz val="7"/>
      <name val="Calibri"/>
      <family val="2"/>
      <scheme val="minor"/>
    </font>
    <font>
      <i/>
      <sz val="7"/>
      <color rgb="FF000000"/>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2"/>
      <color rgb="FF000000"/>
      <name val="Calibri"/>
      <family val="2"/>
    </font>
    <font>
      <sz val="12"/>
      <color theme="1"/>
      <name val="Calibri"/>
      <family val="2"/>
      <scheme val="minor"/>
    </font>
    <font>
      <b/>
      <sz val="10"/>
      <color rgb="FF000000"/>
      <name val="Calibri"/>
      <family val="2"/>
    </font>
    <font>
      <sz val="12"/>
      <color rgb="FF000000"/>
      <name val="Calibri"/>
      <family val="2"/>
    </font>
    <font>
      <sz val="10"/>
      <color rgb="FF000000"/>
      <name val="Calibri"/>
      <family val="2"/>
    </font>
    <font>
      <sz val="12"/>
      <name val="Calibri"/>
      <family val="2"/>
    </font>
    <font>
      <sz val="10"/>
      <name val="Calibri"/>
      <family val="2"/>
    </font>
    <font>
      <b/>
      <i/>
      <sz val="10"/>
      <color rgb="FF000000"/>
      <name val="Calibri"/>
      <family val="2"/>
    </font>
    <font>
      <i/>
      <sz val="10"/>
      <color rgb="FF000000"/>
      <name val="Calibri"/>
      <family val="2"/>
    </font>
    <font>
      <b/>
      <u/>
      <sz val="14"/>
      <color rgb="FF000000"/>
      <name val="Calibri"/>
      <family val="2"/>
    </font>
    <font>
      <b/>
      <i/>
      <sz val="12"/>
      <color rgb="FF000000"/>
      <name val="Calibri"/>
      <family val="2"/>
    </font>
    <font>
      <i/>
      <sz val="11"/>
      <color theme="1"/>
      <name val="Calibri"/>
      <family val="2"/>
      <scheme val="minor"/>
    </font>
    <font>
      <b/>
      <sz val="14"/>
      <color theme="1"/>
      <name val="Calibri"/>
      <family val="2"/>
      <scheme val="minor"/>
    </font>
    <font>
      <sz val="11"/>
      <color rgb="FF9C0006"/>
      <name val="Calibri"/>
      <family val="2"/>
      <scheme val="minor"/>
    </font>
    <font>
      <b/>
      <i/>
      <sz val="10"/>
      <color theme="1"/>
      <name val="Calibri"/>
      <family val="2"/>
      <scheme val="minor"/>
    </font>
    <font>
      <b/>
      <i/>
      <sz val="8"/>
      <color theme="1"/>
      <name val="Calibri"/>
      <family val="2"/>
      <scheme val="minor"/>
    </font>
    <font>
      <sz val="8"/>
      <name val="Calibri"/>
      <family val="2"/>
      <scheme val="minor"/>
    </font>
    <font>
      <sz val="9"/>
      <name val="Calibri"/>
      <family val="2"/>
      <scheme val="minor"/>
    </font>
    <font>
      <b/>
      <i/>
      <sz val="9"/>
      <name val="Calibri"/>
      <family val="2"/>
      <scheme val="minor"/>
    </font>
    <font>
      <sz val="10"/>
      <color rgb="FFFF0000"/>
      <name val="Calibri"/>
      <family val="2"/>
      <scheme val="minor"/>
    </font>
    <font>
      <b/>
      <sz val="1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66">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thick">
        <color theme="0"/>
      </left>
      <right style="thick">
        <color theme="0"/>
      </right>
      <top style="thick">
        <color theme="0"/>
      </top>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n">
        <color indexed="64"/>
      </top>
      <bottom/>
      <diagonal/>
    </border>
    <border>
      <left style="thick">
        <color theme="0"/>
      </left>
      <right style="thick">
        <color theme="0"/>
      </right>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right style="thick">
        <color theme="0"/>
      </right>
      <top/>
      <bottom style="medium">
        <color theme="0"/>
      </bottom>
      <diagonal/>
    </border>
    <border>
      <left style="medium">
        <color rgb="FFFFFFFF"/>
      </left>
      <right style="medium">
        <color rgb="FFFFFFFF"/>
      </right>
      <top style="medium">
        <color rgb="FFFFFFFF"/>
      </top>
      <bottom style="medium">
        <color rgb="FFFFFFFF"/>
      </bottom>
      <diagonal/>
    </border>
    <border>
      <left/>
      <right style="thick">
        <color theme="0"/>
      </right>
      <top style="thick">
        <color theme="0"/>
      </top>
      <bottom style="thick">
        <color theme="0"/>
      </bottom>
      <diagonal/>
    </border>
    <border>
      <left style="thick">
        <color theme="0"/>
      </left>
      <right style="thick">
        <color theme="0"/>
      </right>
      <top style="medium">
        <color theme="0"/>
      </top>
      <bottom/>
      <diagonal/>
    </border>
    <border>
      <left style="thick">
        <color theme="0"/>
      </left>
      <right style="thick">
        <color theme="0"/>
      </right>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bottom style="medium">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164" fontId="26" fillId="0" borderId="0" applyFont="0" applyFill="0" applyBorder="0" applyAlignment="0" applyProtection="0"/>
    <xf numFmtId="0" fontId="42" fillId="7" borderId="0" applyNumberFormat="0" applyBorder="0" applyAlignment="0" applyProtection="0"/>
  </cellStyleXfs>
  <cellXfs count="378">
    <xf numFmtId="0" fontId="0" fillId="0" borderId="0" xfId="0"/>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15" fontId="4" fillId="0" borderId="5" xfId="0" applyNumberFormat="1" applyFont="1" applyBorder="1" applyAlignment="1">
      <alignment horizontal="center" vertical="center" wrapText="1"/>
    </xf>
    <xf numFmtId="0" fontId="3" fillId="0" borderId="7" xfId="0" applyFont="1" applyBorder="1" applyAlignment="1">
      <alignment vertical="center" wrapText="1"/>
    </xf>
    <xf numFmtId="15" fontId="4" fillId="0" borderId="6" xfId="0" applyNumberFormat="1" applyFont="1" applyBorder="1" applyAlignment="1">
      <alignment horizontal="center" vertical="center" wrapText="1"/>
    </xf>
    <xf numFmtId="0" fontId="2" fillId="2" borderId="3"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14" fontId="3" fillId="0" borderId="5" xfId="0" applyNumberFormat="1" applyFont="1" applyBorder="1" applyAlignment="1">
      <alignment horizontal="center" vertical="center" wrapText="1"/>
    </xf>
    <xf numFmtId="0" fontId="4" fillId="0" borderId="0" xfId="0" applyFont="1" applyAlignment="1">
      <alignment vertical="center" wrapText="1"/>
    </xf>
    <xf numFmtId="15" fontId="5" fillId="0" borderId="5" xfId="0" applyNumberFormat="1" applyFont="1" applyBorder="1" applyAlignment="1">
      <alignment horizontal="center" vertical="center" wrapText="1"/>
    </xf>
    <xf numFmtId="15" fontId="6" fillId="0" borderId="5"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3" borderId="12"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166" fontId="4" fillId="0" borderId="5" xfId="0" applyNumberFormat="1" applyFont="1" applyBorder="1" applyAlignment="1">
      <alignment horizontal="center" vertical="center"/>
    </xf>
    <xf numFmtId="0" fontId="0" fillId="0" borderId="0" xfId="0" applyAlignment="1">
      <alignment vertical="center"/>
    </xf>
    <xf numFmtId="165" fontId="4"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9" fillId="2" borderId="4" xfId="0" applyFont="1" applyFill="1" applyBorder="1" applyAlignment="1">
      <alignment horizontal="right" vertical="center" wrapText="1"/>
    </xf>
    <xf numFmtId="0" fontId="9" fillId="2" borderId="4" xfId="0" applyFont="1" applyFill="1" applyBorder="1" applyAlignment="1">
      <alignment horizontal="center" vertical="center" wrapText="1"/>
    </xf>
    <xf numFmtId="2" fontId="9" fillId="2" borderId="4" xfId="0" applyNumberFormat="1" applyFont="1" applyFill="1" applyBorder="1" applyAlignment="1">
      <alignment horizontal="center" vertical="center" wrapText="1"/>
    </xf>
    <xf numFmtId="4" fontId="4" fillId="0" borderId="5" xfId="0" applyNumberFormat="1" applyFont="1" applyBorder="1" applyAlignment="1">
      <alignment horizontal="center" vertical="center" wrapText="1"/>
    </xf>
    <xf numFmtId="0" fontId="13" fillId="0" borderId="0" xfId="0" applyFont="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15" fontId="3" fillId="0" borderId="7" xfId="0" applyNumberFormat="1" applyFont="1" applyBorder="1" applyAlignment="1">
      <alignment horizontal="center" vertical="center" wrapText="1"/>
    </xf>
    <xf numFmtId="0" fontId="4" fillId="0" borderId="6" xfId="0" applyFont="1" applyBorder="1" applyAlignment="1">
      <alignment vertical="center" wrapText="1"/>
    </xf>
    <xf numFmtId="166" fontId="5" fillId="0" borderId="5" xfId="0" applyNumberFormat="1" applyFont="1" applyBorder="1" applyAlignment="1">
      <alignment horizontal="center" vertical="center" wrapText="1"/>
    </xf>
    <xf numFmtId="0" fontId="9" fillId="2" borderId="14" xfId="0" applyFont="1" applyFill="1" applyBorder="1" applyAlignment="1">
      <alignment horizontal="right"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left" vertical="center" wrapText="1"/>
    </xf>
    <xf numFmtId="2" fontId="9" fillId="2" borderId="14" xfId="0" applyNumberFormat="1" applyFont="1" applyFill="1" applyBorder="1" applyAlignment="1">
      <alignment horizontal="center" vertical="center" wrapText="1"/>
    </xf>
    <xf numFmtId="2" fontId="2" fillId="2" borderId="15" xfId="0" applyNumberFormat="1" applyFont="1" applyFill="1" applyBorder="1" applyAlignment="1">
      <alignment horizontal="right" vertical="center" wrapText="1"/>
    </xf>
    <xf numFmtId="0" fontId="4" fillId="0" borderId="7" xfId="0" applyFont="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3" fillId="4" borderId="0" xfId="0" applyFont="1" applyFill="1" applyAlignment="1">
      <alignment vertical="center" wrapText="1"/>
    </xf>
    <xf numFmtId="0" fontId="0" fillId="4" borderId="0" xfId="0" applyFill="1" applyAlignment="1">
      <alignment vertical="center"/>
    </xf>
    <xf numFmtId="0" fontId="4" fillId="4" borderId="6" xfId="0" applyFont="1" applyFill="1" applyBorder="1" applyAlignment="1">
      <alignment vertical="center" wrapText="1"/>
    </xf>
    <xf numFmtId="0" fontId="3" fillId="4" borderId="6" xfId="0" applyFont="1" applyFill="1" applyBorder="1" applyAlignment="1">
      <alignment horizontal="center" vertical="center" wrapText="1"/>
    </xf>
    <xf numFmtId="15" fontId="3" fillId="4" borderId="6" xfId="0" applyNumberFormat="1" applyFont="1" applyFill="1" applyBorder="1" applyAlignment="1">
      <alignment horizontal="center" vertical="center" wrapText="1"/>
    </xf>
    <xf numFmtId="15" fontId="4" fillId="4" borderId="6" xfId="0" applyNumberFormat="1" applyFont="1" applyFill="1" applyBorder="1" applyAlignment="1">
      <alignment horizontal="center" vertical="center" wrapText="1"/>
    </xf>
    <xf numFmtId="0" fontId="9" fillId="0" borderId="5" xfId="0" applyFont="1" applyBorder="1" applyAlignment="1">
      <alignment horizontal="right" vertical="center" wrapText="1"/>
    </xf>
    <xf numFmtId="0" fontId="11" fillId="0" borderId="5" xfId="0" applyFont="1" applyBorder="1" applyAlignment="1">
      <alignment horizontal="center" vertical="center" wrapText="1"/>
    </xf>
    <xf numFmtId="0" fontId="9" fillId="0" borderId="5" xfId="0" applyFont="1" applyBorder="1" applyAlignment="1">
      <alignment horizontal="left" vertical="center" wrapText="1"/>
    </xf>
    <xf numFmtId="2" fontId="9" fillId="0" borderId="5" xfId="0" applyNumberFormat="1" applyFont="1" applyBorder="1" applyAlignment="1">
      <alignment horizontal="center" vertical="center" wrapText="1"/>
    </xf>
    <xf numFmtId="0" fontId="13" fillId="0" borderId="0" xfId="0" applyFont="1" applyAlignment="1">
      <alignment vertical="center"/>
    </xf>
    <xf numFmtId="15" fontId="23" fillId="0" borderId="5" xfId="0" applyNumberFormat="1" applyFont="1" applyBorder="1" applyAlignment="1">
      <alignment horizontal="center" vertical="center" wrapText="1"/>
    </xf>
    <xf numFmtId="2" fontId="25" fillId="2" borderId="14" xfId="0" applyNumberFormat="1" applyFont="1" applyFill="1" applyBorder="1" applyAlignment="1">
      <alignment horizontal="center" vertical="center" wrapText="1"/>
    </xf>
    <xf numFmtId="15" fontId="23" fillId="0" borderId="7" xfId="0" applyNumberFormat="1" applyFont="1" applyBorder="1" applyAlignment="1">
      <alignment horizontal="center" vertical="center" wrapText="1"/>
    </xf>
    <xf numFmtId="15" fontId="23" fillId="4" borderId="5" xfId="0" applyNumberFormat="1" applyFont="1" applyFill="1" applyBorder="1" applyAlignment="1">
      <alignment horizontal="center" vertical="center" wrapText="1"/>
    </xf>
    <xf numFmtId="0" fontId="4" fillId="4" borderId="5" xfId="0" applyFont="1" applyFill="1" applyBorder="1" applyAlignment="1">
      <alignment vertical="center" wrapText="1"/>
    </xf>
    <xf numFmtId="15" fontId="4" fillId="4" borderId="5" xfId="0" applyNumberFormat="1" applyFont="1" applyFill="1" applyBorder="1" applyAlignment="1">
      <alignment horizontal="center" vertical="center" wrapText="1"/>
    </xf>
    <xf numFmtId="0" fontId="30" fillId="0" borderId="0" xfId="0" applyFont="1"/>
    <xf numFmtId="164" fontId="32" fillId="6" borderId="20" xfId="1" applyFont="1" applyFill="1" applyBorder="1" applyAlignment="1">
      <alignment horizontal="center" wrapText="1" readingOrder="1"/>
    </xf>
    <xf numFmtId="0" fontId="31" fillId="5" borderId="26" xfId="0" applyFont="1" applyFill="1" applyBorder="1" applyAlignment="1">
      <alignment horizontal="center" vertical="center" wrapText="1" readingOrder="1"/>
    </xf>
    <xf numFmtId="0" fontId="34" fillId="6" borderId="26" xfId="1" applyNumberFormat="1" applyFont="1" applyFill="1" applyBorder="1" applyAlignment="1">
      <alignment horizontal="center" vertical="center" wrapText="1" readingOrder="1"/>
    </xf>
    <xf numFmtId="164" fontId="33" fillId="6" borderId="20" xfId="1" applyFont="1" applyFill="1" applyBorder="1" applyAlignment="1">
      <alignment horizontal="center" vertical="center" wrapText="1" readingOrder="1"/>
    </xf>
    <xf numFmtId="0" fontId="32" fillId="6" borderId="20" xfId="0" applyFont="1" applyFill="1" applyBorder="1" applyAlignment="1">
      <alignment horizontal="center" wrapText="1" readingOrder="1"/>
    </xf>
    <xf numFmtId="164" fontId="34" fillId="6" borderId="32" xfId="1" applyFont="1" applyFill="1" applyBorder="1" applyAlignment="1">
      <alignment horizontal="center" vertical="center" wrapText="1" readingOrder="1"/>
    </xf>
    <xf numFmtId="167" fontId="32" fillId="6" borderId="26" xfId="1" applyNumberFormat="1" applyFont="1" applyFill="1" applyBorder="1" applyAlignment="1">
      <alignment horizontal="center" wrapText="1" readingOrder="1"/>
    </xf>
    <xf numFmtId="167" fontId="32" fillId="6" borderId="33" xfId="1" applyNumberFormat="1" applyFont="1" applyFill="1" applyBorder="1" applyAlignment="1">
      <alignment horizontal="center" wrapText="1" readingOrder="1"/>
    </xf>
    <xf numFmtId="164" fontId="34" fillId="6" borderId="20" xfId="1" applyFont="1" applyFill="1" applyBorder="1" applyAlignment="1">
      <alignment horizontal="center" wrapText="1" readingOrder="1"/>
    </xf>
    <xf numFmtId="167" fontId="34" fillId="6" borderId="26" xfId="1" applyNumberFormat="1" applyFont="1" applyFill="1" applyBorder="1" applyAlignment="1">
      <alignment horizontal="right" wrapText="1" readingOrder="1"/>
    </xf>
    <xf numFmtId="167" fontId="34" fillId="6" borderId="33" xfId="1" applyNumberFormat="1" applyFont="1" applyFill="1" applyBorder="1" applyAlignment="1">
      <alignment horizontal="left" wrapText="1" readingOrder="1"/>
    </xf>
    <xf numFmtId="0" fontId="34" fillId="6" borderId="20" xfId="0" applyFont="1" applyFill="1" applyBorder="1" applyAlignment="1">
      <alignment horizontal="center" wrapText="1" readingOrder="1"/>
    </xf>
    <xf numFmtId="0" fontId="28" fillId="0" borderId="0" xfId="0" applyFont="1"/>
    <xf numFmtId="169" fontId="28" fillId="0" borderId="0" xfId="0" applyNumberFormat="1" applyFont="1"/>
    <xf numFmtId="0" fontId="34" fillId="6" borderId="20" xfId="1" applyNumberFormat="1" applyFont="1" applyFill="1" applyBorder="1" applyAlignment="1">
      <alignment horizontal="center" wrapText="1" readingOrder="1"/>
    </xf>
    <xf numFmtId="167" fontId="34" fillId="6" borderId="26" xfId="1" applyNumberFormat="1" applyFont="1" applyFill="1" applyBorder="1" applyAlignment="1">
      <alignment horizontal="center" wrapText="1" readingOrder="1"/>
    </xf>
    <xf numFmtId="167" fontId="34" fillId="6" borderId="33" xfId="1" applyNumberFormat="1" applyFont="1" applyFill="1" applyBorder="1" applyAlignment="1">
      <alignment horizontal="center" wrapText="1" readingOrder="1"/>
    </xf>
    <xf numFmtId="0" fontId="29" fillId="5" borderId="20" xfId="0" applyFont="1" applyFill="1" applyBorder="1" applyAlignment="1">
      <alignment horizontal="center" wrapText="1" readingOrder="1"/>
    </xf>
    <xf numFmtId="164" fontId="29" fillId="5" borderId="26" xfId="1" applyFont="1" applyFill="1" applyBorder="1" applyAlignment="1">
      <alignment wrapText="1" readingOrder="1"/>
    </xf>
    <xf numFmtId="164" fontId="29" fillId="5" borderId="33" xfId="1" applyFont="1" applyFill="1" applyBorder="1" applyAlignment="1">
      <alignment wrapText="1" readingOrder="1"/>
    </xf>
    <xf numFmtId="164" fontId="29" fillId="5" borderId="20" xfId="1" applyFont="1" applyFill="1" applyBorder="1" applyAlignment="1">
      <alignment horizontal="center" wrapText="1" readingOrder="1"/>
    </xf>
    <xf numFmtId="164" fontId="29" fillId="5" borderId="36" xfId="1" applyFont="1" applyFill="1" applyBorder="1" applyAlignment="1">
      <alignment horizontal="center" wrapText="1" readingOrder="1"/>
    </xf>
    <xf numFmtId="164" fontId="30" fillId="0" borderId="0" xfId="0" applyNumberFormat="1" applyFont="1"/>
    <xf numFmtId="0" fontId="36" fillId="4" borderId="0" xfId="0" applyFont="1" applyFill="1" applyAlignment="1">
      <alignment horizontal="left" vertical="top" readingOrder="1"/>
    </xf>
    <xf numFmtId="0" fontId="39" fillId="4" borderId="0" xfId="0" applyFont="1" applyFill="1" applyAlignment="1">
      <alignment horizontal="left" readingOrder="1"/>
    </xf>
    <xf numFmtId="0" fontId="0" fillId="0" borderId="0" xfId="0" applyAlignment="1">
      <alignment horizontal="right" wrapText="1" readingOrder="1"/>
    </xf>
    <xf numFmtId="0" fontId="40" fillId="0" borderId="0" xfId="0" applyFont="1"/>
    <xf numFmtId="0" fontId="8" fillId="0" borderId="0" xfId="0" applyFont="1"/>
    <xf numFmtId="0" fontId="41" fillId="0" borderId="0" xfId="0" applyFont="1"/>
    <xf numFmtId="0" fontId="30" fillId="0" borderId="5" xfId="0" applyFont="1" applyBorder="1" applyAlignment="1">
      <alignment horizontal="center" vertical="center"/>
    </xf>
    <xf numFmtId="0" fontId="4" fillId="0" borderId="5" xfId="0" applyFont="1" applyBorder="1" applyAlignment="1">
      <alignment horizontal="center" vertical="center"/>
    </xf>
    <xf numFmtId="0" fontId="28" fillId="0" borderId="5" xfId="0" applyFont="1" applyBorder="1"/>
    <xf numFmtId="2" fontId="30" fillId="0" borderId="5" xfId="0" applyNumberFormat="1" applyFont="1" applyBorder="1"/>
    <xf numFmtId="0" fontId="30" fillId="0" borderId="5" xfId="0" applyFont="1" applyBorder="1"/>
    <xf numFmtId="0" fontId="11" fillId="0" borderId="0" xfId="0" applyFont="1"/>
    <xf numFmtId="0" fontId="3" fillId="4" borderId="5" xfId="0" applyFont="1" applyFill="1" applyBorder="1" applyAlignment="1">
      <alignment horizontal="center" vertical="center" wrapText="1"/>
    </xf>
    <xf numFmtId="15" fontId="3" fillId="4" borderId="5" xfId="0" applyNumberFormat="1" applyFont="1" applyFill="1" applyBorder="1" applyAlignment="1">
      <alignment horizontal="center" vertical="center" wrapText="1"/>
    </xf>
    <xf numFmtId="166" fontId="5" fillId="0" borderId="5" xfId="0" quotePrefix="1" applyNumberFormat="1" applyFont="1" applyBorder="1" applyAlignment="1">
      <alignment horizontal="center" vertical="center" wrapText="1"/>
    </xf>
    <xf numFmtId="2" fontId="19" fillId="0" borderId="16" xfId="0" applyNumberFormat="1" applyFont="1" applyBorder="1" applyAlignment="1">
      <alignment horizontal="center" vertical="center" wrapText="1"/>
    </xf>
    <xf numFmtId="2" fontId="21" fillId="0" borderId="39" xfId="0" applyNumberFormat="1" applyFont="1" applyBorder="1" applyAlignment="1">
      <alignment vertical="center" wrapText="1"/>
    </xf>
    <xf numFmtId="0" fontId="3" fillId="0" borderId="40" xfId="0" applyFont="1" applyBorder="1" applyAlignment="1">
      <alignment vertical="center" wrapText="1"/>
    </xf>
    <xf numFmtId="2" fontId="4" fillId="0" borderId="41" xfId="0" applyNumberFormat="1" applyFont="1" applyBorder="1" applyAlignment="1">
      <alignment horizontal="right" vertical="center" wrapText="1"/>
    </xf>
    <xf numFmtId="0" fontId="3" fillId="0" borderId="42" xfId="0" applyFont="1" applyBorder="1" applyAlignment="1">
      <alignment vertical="center" wrapText="1"/>
    </xf>
    <xf numFmtId="2" fontId="4" fillId="0" borderId="43" xfId="0" applyNumberFormat="1" applyFont="1" applyBorder="1" applyAlignment="1">
      <alignment horizontal="right" vertical="center" wrapText="1"/>
    </xf>
    <xf numFmtId="0" fontId="5" fillId="0" borderId="42" xfId="0" applyFont="1" applyBorder="1" applyAlignment="1">
      <alignment horizontal="left" vertical="center" wrapText="1"/>
    </xf>
    <xf numFmtId="0" fontId="7" fillId="0" borderId="42" xfId="0" applyFont="1" applyBorder="1" applyAlignment="1">
      <alignment horizontal="left" vertical="center" wrapText="1"/>
    </xf>
    <xf numFmtId="2" fontId="18" fillId="0" borderId="43" xfId="0" applyNumberFormat="1" applyFont="1" applyBorder="1" applyAlignment="1">
      <alignment horizontal="right" vertical="center" wrapText="1"/>
    </xf>
    <xf numFmtId="2" fontId="21" fillId="0" borderId="41" xfId="0" applyNumberFormat="1" applyFont="1" applyBorder="1" applyAlignment="1">
      <alignment horizontal="right" vertical="center" wrapText="1"/>
    </xf>
    <xf numFmtId="2" fontId="3" fillId="0" borderId="41" xfId="0" applyNumberFormat="1" applyFont="1" applyBorder="1" applyAlignment="1">
      <alignment horizontal="right" vertical="center" wrapText="1"/>
    </xf>
    <xf numFmtId="2" fontId="3" fillId="0" borderId="43" xfId="0" applyNumberFormat="1" applyFont="1" applyBorder="1" applyAlignment="1">
      <alignment horizontal="right" vertical="center" wrapText="1"/>
    </xf>
    <xf numFmtId="2" fontId="21" fillId="0" borderId="43" xfId="0" applyNumberFormat="1" applyFont="1" applyBorder="1" applyAlignment="1">
      <alignment horizontal="right" vertical="center" wrapText="1"/>
    </xf>
    <xf numFmtId="0" fontId="4" fillId="0" borderId="42" xfId="0" applyFont="1" applyBorder="1" applyAlignment="1">
      <alignment vertical="center" wrapText="1"/>
    </xf>
    <xf numFmtId="0" fontId="4" fillId="0" borderId="42" xfId="0" applyFont="1" applyBorder="1" applyAlignment="1">
      <alignment horizontal="left" vertical="center" wrapText="1"/>
    </xf>
    <xf numFmtId="0" fontId="5" fillId="0" borderId="45" xfId="0" applyFont="1" applyBorder="1" applyAlignment="1">
      <alignment vertical="center" wrapText="1"/>
    </xf>
    <xf numFmtId="2" fontId="4" fillId="0" borderId="46" xfId="0" applyNumberFormat="1" applyFont="1" applyBorder="1" applyAlignment="1">
      <alignment horizontal="right" vertical="center" wrapText="1"/>
    </xf>
    <xf numFmtId="2" fontId="4" fillId="4" borderId="46" xfId="0" applyNumberFormat="1" applyFont="1" applyFill="1" applyBorder="1" applyAlignment="1">
      <alignment horizontal="right" vertical="center" wrapText="1"/>
    </xf>
    <xf numFmtId="0" fontId="12" fillId="0" borderId="42" xfId="0" applyFont="1" applyBorder="1" applyAlignment="1">
      <alignment vertical="center"/>
    </xf>
    <xf numFmtId="2" fontId="4" fillId="4" borderId="43" xfId="0" applyNumberFormat="1" applyFont="1" applyFill="1" applyBorder="1" applyAlignment="1">
      <alignment horizontal="right" vertical="center" wrapText="1"/>
    </xf>
    <xf numFmtId="164" fontId="5" fillId="0" borderId="43" xfId="1" applyFont="1" applyFill="1" applyBorder="1" applyAlignment="1">
      <alignment horizontal="center" vertical="center" wrapText="1"/>
    </xf>
    <xf numFmtId="0" fontId="4" fillId="0" borderId="45" xfId="0" applyFont="1" applyBorder="1" applyAlignment="1">
      <alignment vertical="center" wrapText="1"/>
    </xf>
    <xf numFmtId="0" fontId="15" fillId="0" borderId="47" xfId="0" applyFont="1" applyBorder="1" applyAlignment="1">
      <alignment vertical="center"/>
    </xf>
    <xf numFmtId="0" fontId="9" fillId="0" borderId="48" xfId="0" applyFont="1" applyBorder="1" applyAlignment="1">
      <alignment horizontal="right" vertical="center" wrapText="1"/>
    </xf>
    <xf numFmtId="0" fontId="11" fillId="0" borderId="48" xfId="0" applyFont="1" applyBorder="1" applyAlignment="1">
      <alignment horizontal="center" vertical="center" wrapText="1"/>
    </xf>
    <xf numFmtId="0" fontId="9" fillId="0" borderId="48" xfId="0" applyFont="1" applyBorder="1" applyAlignment="1">
      <alignment horizontal="left" vertical="center" wrapText="1"/>
    </xf>
    <xf numFmtId="2" fontId="9" fillId="0" borderId="48" xfId="0" applyNumberFormat="1" applyFont="1" applyBorder="1" applyAlignment="1">
      <alignment horizontal="center" vertical="center" wrapText="1"/>
    </xf>
    <xf numFmtId="2" fontId="25" fillId="0" borderId="48" xfId="0" applyNumberFormat="1" applyFont="1" applyBorder="1" applyAlignment="1">
      <alignment horizontal="center" vertical="center" wrapText="1"/>
    </xf>
    <xf numFmtId="2" fontId="18" fillId="0" borderId="49" xfId="0" applyNumberFormat="1" applyFont="1" applyBorder="1" applyAlignment="1">
      <alignment horizontal="right" vertical="center" wrapText="1"/>
    </xf>
    <xf numFmtId="0" fontId="4" fillId="0" borderId="40" xfId="0" applyFont="1" applyBorder="1" applyAlignment="1">
      <alignment vertical="center" wrapText="1"/>
    </xf>
    <xf numFmtId="0" fontId="0" fillId="9" borderId="0" xfId="0" applyFill="1" applyAlignment="1">
      <alignment vertical="center"/>
    </xf>
    <xf numFmtId="15" fontId="24" fillId="8" borderId="5" xfId="0" applyNumberFormat="1" applyFont="1" applyFill="1" applyBorder="1" applyAlignment="1">
      <alignment horizontal="left" vertical="center" wrapText="1" indent="1"/>
    </xf>
    <xf numFmtId="164" fontId="33" fillId="6" borderId="55" xfId="1" applyFont="1" applyFill="1" applyBorder="1" applyAlignment="1">
      <alignment horizontal="center" vertical="center" wrapText="1" readingOrder="1"/>
    </xf>
    <xf numFmtId="2" fontId="1" fillId="4" borderId="43" xfId="0" applyNumberFormat="1" applyFont="1" applyFill="1" applyBorder="1" applyAlignment="1">
      <alignment horizontal="right" vertical="center" wrapText="1"/>
    </xf>
    <xf numFmtId="0" fontId="19" fillId="0" borderId="48" xfId="0" applyFont="1" applyBorder="1" applyAlignment="1">
      <alignment horizontal="right" vertical="center" wrapText="1"/>
    </xf>
    <xf numFmtId="0" fontId="20" fillId="0" borderId="48" xfId="0" applyFont="1" applyBorder="1" applyAlignment="1">
      <alignment horizontal="center" vertical="center" wrapText="1"/>
    </xf>
    <xf numFmtId="0" fontId="19" fillId="0" borderId="48" xfId="0" applyFont="1" applyBorder="1" applyAlignment="1">
      <alignment horizontal="left" vertical="center" wrapText="1"/>
    </xf>
    <xf numFmtId="2" fontId="19" fillId="0" borderId="48" xfId="0" applyNumberFormat="1" applyFont="1" applyBorder="1" applyAlignment="1">
      <alignment horizontal="center" vertical="center" wrapText="1"/>
    </xf>
    <xf numFmtId="0" fontId="4" fillId="0" borderId="7" xfId="0" applyFont="1" applyBorder="1" applyAlignment="1">
      <alignment horizontal="center" vertical="center" wrapText="1"/>
    </xf>
    <xf numFmtId="15" fontId="4" fillId="0" borderId="7" xfId="0" applyNumberFormat="1" applyFont="1" applyBorder="1" applyAlignment="1">
      <alignment horizontal="center" vertical="center" wrapText="1"/>
    </xf>
    <xf numFmtId="0" fontId="4" fillId="0" borderId="41" xfId="0" applyFont="1" applyBorder="1" applyAlignment="1">
      <alignment horizontal="right" vertical="center" wrapText="1"/>
    </xf>
    <xf numFmtId="0" fontId="4" fillId="0" borderId="43" xfId="0" applyFont="1" applyBorder="1" applyAlignment="1">
      <alignment horizontal="right" vertical="center" wrapText="1"/>
    </xf>
    <xf numFmtId="15" fontId="24" fillId="0" borderId="5" xfId="0" applyNumberFormat="1" applyFont="1" applyBorder="1" applyAlignment="1">
      <alignment horizontal="center" vertical="center" wrapText="1"/>
    </xf>
    <xf numFmtId="0" fontId="19" fillId="0" borderId="5" xfId="0" applyFont="1" applyBorder="1" applyAlignment="1">
      <alignment horizontal="right" vertical="center" wrapText="1"/>
    </xf>
    <xf numFmtId="0" fontId="20" fillId="0" borderId="5" xfId="0" applyFont="1" applyBorder="1" applyAlignment="1">
      <alignment horizontal="center" vertical="center" wrapText="1"/>
    </xf>
    <xf numFmtId="0" fontId="19" fillId="0" borderId="5" xfId="0" applyFont="1" applyBorder="1" applyAlignment="1">
      <alignment horizontal="left" vertical="center" wrapText="1"/>
    </xf>
    <xf numFmtId="2" fontId="19" fillId="0" borderId="5" xfId="0" applyNumberFormat="1" applyFont="1" applyBorder="1" applyAlignment="1">
      <alignment horizontal="center" vertical="center" wrapText="1"/>
    </xf>
    <xf numFmtId="0" fontId="1" fillId="0" borderId="0" xfId="0" applyFont="1" applyAlignment="1">
      <alignment vertical="center" wrapText="1"/>
    </xf>
    <xf numFmtId="0" fontId="43" fillId="0" borderId="42" xfId="0" applyFont="1" applyBorder="1" applyAlignment="1">
      <alignment vertical="center" wrapText="1"/>
    </xf>
    <xf numFmtId="2" fontId="1" fillId="0" borderId="43" xfId="0" applyNumberFormat="1" applyFont="1" applyBorder="1" applyAlignment="1">
      <alignment horizontal="right" vertical="center" wrapText="1"/>
    </xf>
    <xf numFmtId="15" fontId="4" fillId="0" borderId="5" xfId="0" quotePrefix="1" applyNumberFormat="1" applyFont="1" applyBorder="1" applyAlignment="1">
      <alignment horizontal="center" vertical="center" wrapText="1"/>
    </xf>
    <xf numFmtId="2" fontId="4" fillId="0" borderId="53" xfId="0" applyNumberFormat="1" applyFont="1" applyBorder="1" applyAlignment="1">
      <alignment horizontal="right" vertical="center" wrapText="1"/>
    </xf>
    <xf numFmtId="2" fontId="4" fillId="0" borderId="54" xfId="0" applyNumberFormat="1" applyFont="1" applyBorder="1" applyAlignment="1">
      <alignment horizontal="right" vertical="center" wrapText="1"/>
    </xf>
    <xf numFmtId="0" fontId="42" fillId="0" borderId="0" xfId="2" applyFill="1" applyAlignment="1">
      <alignment vertical="center"/>
    </xf>
    <xf numFmtId="169" fontId="4" fillId="0" borderId="43" xfId="0" applyNumberFormat="1" applyFont="1" applyBorder="1" applyAlignment="1">
      <alignment horizontal="right" vertical="center" wrapText="1"/>
    </xf>
    <xf numFmtId="168" fontId="32" fillId="6" borderId="20" xfId="1" applyNumberFormat="1" applyFont="1" applyFill="1" applyBorder="1" applyAlignment="1">
      <alignment horizontal="center" vertical="center" wrapText="1" readingOrder="1"/>
    </xf>
    <xf numFmtId="164" fontId="34" fillId="6" borderId="20" xfId="1" applyFont="1" applyFill="1" applyBorder="1" applyAlignment="1">
      <alignment horizontal="center" vertical="center" wrapText="1" readingOrder="1"/>
    </xf>
    <xf numFmtId="0" fontId="44" fillId="0" borderId="0" xfId="0" applyFont="1"/>
    <xf numFmtId="0" fontId="4" fillId="0" borderId="50" xfId="0" applyFont="1" applyBorder="1" applyAlignment="1">
      <alignment vertical="center" wrapText="1"/>
    </xf>
    <xf numFmtId="0" fontId="4" fillId="0" borderId="37" xfId="0" applyFont="1" applyBorder="1" applyAlignment="1">
      <alignment vertical="center" wrapText="1"/>
    </xf>
    <xf numFmtId="0" fontId="4" fillId="0" borderId="37" xfId="0" applyFont="1" applyBorder="1" applyAlignment="1">
      <alignment horizontal="center" vertical="center" wrapText="1"/>
    </xf>
    <xf numFmtId="15" fontId="4" fillId="0" borderId="37" xfId="0" quotePrefix="1" applyNumberFormat="1" applyFont="1" applyBorder="1" applyAlignment="1">
      <alignment horizontal="center" vertical="center" wrapText="1"/>
    </xf>
    <xf numFmtId="15" fontId="4" fillId="0" borderId="37" xfId="0" applyNumberFormat="1" applyFont="1" applyBorder="1" applyAlignment="1">
      <alignment horizontal="center" vertical="center" wrapText="1"/>
    </xf>
    <xf numFmtId="2" fontId="4" fillId="0" borderId="51" xfId="0" applyNumberFormat="1" applyFont="1" applyBorder="1" applyAlignment="1">
      <alignment horizontal="right" vertical="center" wrapText="1"/>
    </xf>
    <xf numFmtId="170" fontId="29" fillId="5" borderId="20" xfId="1" applyNumberFormat="1" applyFont="1" applyFill="1" applyBorder="1" applyAlignment="1">
      <alignment horizontal="center" wrapText="1" readingOrder="1"/>
    </xf>
    <xf numFmtId="170" fontId="32" fillId="6" borderId="20" xfId="1" applyNumberFormat="1" applyFont="1" applyFill="1" applyBorder="1" applyAlignment="1">
      <alignment horizontal="center" wrapText="1" readingOrder="1"/>
    </xf>
    <xf numFmtId="15" fontId="24" fillId="8" borderId="5" xfId="0" applyNumberFormat="1" applyFont="1" applyFill="1" applyBorder="1" applyAlignment="1">
      <alignment horizontal="center" vertical="center" wrapText="1"/>
    </xf>
    <xf numFmtId="15" fontId="23" fillId="8" borderId="5" xfId="0" applyNumberFormat="1" applyFont="1" applyFill="1" applyBorder="1" applyAlignment="1">
      <alignment horizontal="center" vertical="center" wrapText="1"/>
    </xf>
    <xf numFmtId="2" fontId="25" fillId="0" borderId="5" xfId="0" applyNumberFormat="1" applyFont="1" applyBorder="1" applyAlignment="1">
      <alignment horizontal="center" vertical="center" wrapText="1"/>
    </xf>
    <xf numFmtId="15" fontId="23" fillId="8" borderId="7" xfId="0" applyNumberFormat="1" applyFont="1" applyFill="1" applyBorder="1" applyAlignment="1">
      <alignment horizontal="center" vertical="center" wrapText="1"/>
    </xf>
    <xf numFmtId="15" fontId="24" fillId="8" borderId="37" xfId="0" applyNumberFormat="1" applyFont="1" applyFill="1" applyBorder="1" applyAlignment="1">
      <alignment horizontal="left" vertical="center" wrapText="1" indent="1"/>
    </xf>
    <xf numFmtId="0" fontId="1" fillId="2" borderId="13" xfId="0" applyFont="1" applyFill="1" applyBorder="1" applyAlignment="1">
      <alignment vertical="center" wrapText="1"/>
    </xf>
    <xf numFmtId="0" fontId="11" fillId="2" borderId="14" xfId="0" applyFont="1" applyFill="1" applyBorder="1" applyAlignment="1">
      <alignment horizontal="center" vertical="center" wrapText="1"/>
    </xf>
    <xf numFmtId="2" fontId="1" fillId="2" borderId="15" xfId="0" applyNumberFormat="1" applyFont="1" applyFill="1" applyBorder="1" applyAlignment="1">
      <alignment horizontal="right" vertical="center" wrapText="1"/>
    </xf>
    <xf numFmtId="0" fontId="8" fillId="2" borderId="58" xfId="0" applyFont="1" applyFill="1" applyBorder="1" applyAlignment="1">
      <alignment vertical="center" wrapText="1"/>
    </xf>
    <xf numFmtId="0" fontId="9" fillId="2" borderId="2" xfId="0" applyFont="1" applyFill="1" applyBorder="1" applyAlignment="1">
      <alignment horizontal="right" vertical="center" wrapText="1"/>
    </xf>
    <xf numFmtId="0" fontId="1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2" fontId="11" fillId="2" borderId="2" xfId="0" applyNumberFormat="1" applyFont="1" applyFill="1" applyBorder="1" applyAlignment="1">
      <alignment horizontal="center" vertical="center" wrapText="1"/>
    </xf>
    <xf numFmtId="2" fontId="8" fillId="2" borderId="52" xfId="0" applyNumberFormat="1" applyFont="1" applyFill="1" applyBorder="1" applyAlignment="1">
      <alignment horizontal="right" vertical="center" wrapText="1"/>
    </xf>
    <xf numFmtId="0" fontId="4" fillId="0" borderId="0" xfId="0" applyFont="1" applyAlignment="1">
      <alignment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15" fontId="23" fillId="8" borderId="8" xfId="0" applyNumberFormat="1" applyFont="1" applyFill="1" applyBorder="1" applyAlignment="1">
      <alignment horizontal="center" vertical="center" wrapText="1"/>
    </xf>
    <xf numFmtId="2" fontId="4" fillId="0" borderId="59" xfId="0" applyNumberFormat="1" applyFont="1" applyBorder="1" applyAlignment="1">
      <alignment horizontal="right" vertical="center" wrapText="1"/>
    </xf>
    <xf numFmtId="17" fontId="46" fillId="0" borderId="5" xfId="0" quotePrefix="1" applyNumberFormat="1" applyFont="1" applyBorder="1" applyAlignment="1">
      <alignment horizontal="center" vertical="center" wrapText="1"/>
    </xf>
    <xf numFmtId="17" fontId="46" fillId="0" borderId="6" xfId="0" quotePrefix="1" applyNumberFormat="1" applyFont="1" applyBorder="1" applyAlignment="1">
      <alignment horizontal="center" vertical="center" wrapText="1"/>
    </xf>
    <xf numFmtId="15" fontId="23" fillId="8" borderId="6" xfId="0" applyNumberFormat="1" applyFont="1" applyFill="1" applyBorder="1" applyAlignment="1">
      <alignment horizontal="center" vertical="center" wrapText="1"/>
    </xf>
    <xf numFmtId="0" fontId="46" fillId="0" borderId="5" xfId="0" applyFont="1" applyBorder="1" applyAlignment="1">
      <alignment horizontal="center" vertical="center" wrapText="1"/>
    </xf>
    <xf numFmtId="166" fontId="46" fillId="0" borderId="5" xfId="0" quotePrefix="1" applyNumberFormat="1" applyFont="1" applyBorder="1" applyAlignment="1">
      <alignment horizontal="center" vertical="center" wrapText="1"/>
    </xf>
    <xf numFmtId="0" fontId="46" fillId="0" borderId="6" xfId="0" applyFont="1" applyBorder="1" applyAlignment="1">
      <alignment horizontal="center" vertical="center" wrapText="1"/>
    </xf>
    <xf numFmtId="166" fontId="46" fillId="0" borderId="6" xfId="0" quotePrefix="1" applyNumberFormat="1" applyFont="1" applyBorder="1" applyAlignment="1">
      <alignment horizontal="center" vertical="center" wrapText="1"/>
    </xf>
    <xf numFmtId="15" fontId="23" fillId="0" borderId="48" xfId="0" applyNumberFormat="1" applyFont="1" applyBorder="1" applyAlignment="1">
      <alignment horizontal="center" vertical="center" wrapText="1"/>
    </xf>
    <xf numFmtId="2" fontId="21" fillId="0" borderId="49" xfId="0" applyNumberFormat="1" applyFont="1" applyBorder="1" applyAlignment="1">
      <alignment horizontal="right" vertical="center" wrapText="1"/>
    </xf>
    <xf numFmtId="164" fontId="46" fillId="0" borderId="43" xfId="1" applyFont="1" applyFill="1" applyBorder="1" applyAlignment="1">
      <alignment horizontal="center" vertical="center" wrapText="1"/>
    </xf>
    <xf numFmtId="164" fontId="46" fillId="0" borderId="46" xfId="1" applyFont="1" applyFill="1" applyBorder="1" applyAlignment="1">
      <alignment horizontal="center" vertical="center" wrapText="1"/>
    </xf>
    <xf numFmtId="0" fontId="12" fillId="10" borderId="44" xfId="0" applyFont="1" applyFill="1" applyBorder="1" applyAlignment="1">
      <alignment vertical="center"/>
    </xf>
    <xf numFmtId="0" fontId="4" fillId="10" borderId="17" xfId="0" applyFont="1" applyFill="1" applyBorder="1" applyAlignment="1">
      <alignment vertical="center" wrapText="1"/>
    </xf>
    <xf numFmtId="0" fontId="4" fillId="10" borderId="17" xfId="0" applyFont="1" applyFill="1" applyBorder="1" applyAlignment="1">
      <alignment horizontal="center" vertical="center" wrapText="1"/>
    </xf>
    <xf numFmtId="17" fontId="47" fillId="10" borderId="17" xfId="0" quotePrefix="1" applyNumberFormat="1" applyFont="1" applyFill="1" applyBorder="1" applyAlignment="1">
      <alignment horizontal="center" vertical="center" wrapText="1"/>
    </xf>
    <xf numFmtId="15" fontId="4" fillId="10" borderId="17" xfId="0" applyNumberFormat="1" applyFont="1" applyFill="1" applyBorder="1" applyAlignment="1">
      <alignment horizontal="center" vertical="center" wrapText="1"/>
    </xf>
    <xf numFmtId="15" fontId="23" fillId="10" borderId="17" xfId="0" applyNumberFormat="1" applyFont="1" applyFill="1" applyBorder="1" applyAlignment="1">
      <alignment horizontal="center" vertical="center" wrapText="1"/>
    </xf>
    <xf numFmtId="2" fontId="1" fillId="10" borderId="54" xfId="0" applyNumberFormat="1" applyFont="1" applyFill="1" applyBorder="1" applyAlignment="1">
      <alignment horizontal="right" vertical="center" wrapText="1"/>
    </xf>
    <xf numFmtId="0" fontId="48" fillId="0" borderId="8" xfId="0" applyFont="1" applyBorder="1" applyAlignment="1">
      <alignment horizontal="center" vertical="center" wrapText="1"/>
    </xf>
    <xf numFmtId="172" fontId="5" fillId="0" borderId="5" xfId="0" applyNumberFormat="1" applyFont="1" applyBorder="1" applyAlignment="1">
      <alignment horizontal="center" vertical="center" wrapText="1"/>
    </xf>
    <xf numFmtId="0" fontId="5" fillId="0" borderId="5" xfId="0" applyFont="1" applyBorder="1" applyAlignment="1">
      <alignment horizontal="right" vertical="center" wrapText="1"/>
    </xf>
    <xf numFmtId="15" fontId="4" fillId="0" borderId="6" xfId="0" quotePrefix="1" applyNumberFormat="1" applyFont="1" applyBorder="1" applyAlignment="1">
      <alignment horizontal="center" vertical="center" wrapText="1"/>
    </xf>
    <xf numFmtId="15" fontId="24" fillId="8" borderId="6" xfId="0" applyNumberFormat="1" applyFont="1" applyFill="1" applyBorder="1" applyAlignment="1">
      <alignment horizontal="left" vertical="center" wrapText="1" indent="1"/>
    </xf>
    <xf numFmtId="0" fontId="13" fillId="0" borderId="5" xfId="0" applyFont="1" applyBorder="1" applyAlignment="1">
      <alignment vertical="center" wrapText="1"/>
    </xf>
    <xf numFmtId="0" fontId="0" fillId="9" borderId="5" xfId="0" applyFill="1" applyBorder="1" applyAlignment="1">
      <alignment vertical="center"/>
    </xf>
    <xf numFmtId="0" fontId="8" fillId="2" borderId="3" xfId="0" applyFont="1" applyFill="1" applyBorder="1" applyAlignment="1">
      <alignment vertical="center" wrapText="1"/>
    </xf>
    <xf numFmtId="0" fontId="11"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2" fontId="11" fillId="2" borderId="4" xfId="0" applyNumberFormat="1" applyFont="1" applyFill="1" applyBorder="1" applyAlignment="1">
      <alignment horizontal="center" vertical="center" wrapText="1"/>
    </xf>
    <xf numFmtId="2" fontId="8" fillId="2" borderId="1" xfId="0" applyNumberFormat="1" applyFont="1" applyFill="1" applyBorder="1" applyAlignment="1">
      <alignment horizontal="right" vertical="center" wrapText="1"/>
    </xf>
    <xf numFmtId="1" fontId="4" fillId="4" borderId="5" xfId="0" applyNumberFormat="1" applyFont="1" applyFill="1" applyBorder="1" applyAlignment="1">
      <alignment vertical="center"/>
    </xf>
    <xf numFmtId="1" fontId="4" fillId="4" borderId="5" xfId="0" applyNumberFormat="1" applyFont="1" applyFill="1" applyBorder="1" applyAlignment="1">
      <alignment vertical="center" wrapText="1"/>
    </xf>
    <xf numFmtId="0" fontId="4" fillId="4" borderId="5" xfId="0" applyFont="1" applyFill="1" applyBorder="1" applyAlignment="1">
      <alignment vertical="center"/>
    </xf>
    <xf numFmtId="15" fontId="5" fillId="4" borderId="5" xfId="0" applyNumberFormat="1" applyFont="1" applyFill="1" applyBorder="1" applyAlignment="1">
      <alignment vertical="center" wrapText="1"/>
    </xf>
    <xf numFmtId="2" fontId="4" fillId="4" borderId="5" xfId="0" applyNumberFormat="1" applyFont="1" applyFill="1" applyBorder="1" applyAlignment="1">
      <alignment vertical="center"/>
    </xf>
    <xf numFmtId="15" fontId="5" fillId="4" borderId="6" xfId="0" applyNumberFormat="1" applyFont="1" applyFill="1" applyBorder="1" applyAlignment="1">
      <alignment vertical="center" wrapText="1"/>
    </xf>
    <xf numFmtId="172" fontId="4" fillId="4" borderId="5" xfId="0" applyNumberFormat="1" applyFont="1" applyFill="1" applyBorder="1" applyAlignment="1">
      <alignment horizontal="center" vertical="center"/>
    </xf>
    <xf numFmtId="1" fontId="4" fillId="4" borderId="5" xfId="0" applyNumberFormat="1" applyFont="1" applyFill="1" applyBorder="1" applyAlignment="1">
      <alignment horizontal="center" vertical="center"/>
    </xf>
    <xf numFmtId="169" fontId="9" fillId="2" borderId="14" xfId="0" applyNumberFormat="1" applyFont="1" applyFill="1" applyBorder="1" applyAlignment="1">
      <alignment horizontal="left" vertical="center" wrapText="1" indent="2"/>
    </xf>
    <xf numFmtId="0" fontId="4" fillId="0" borderId="60" xfId="0" applyFont="1" applyBorder="1" applyAlignment="1">
      <alignment horizontal="center" vertical="center" wrapText="1"/>
    </xf>
    <xf numFmtId="0" fontId="3" fillId="0" borderId="60" xfId="0" applyFont="1" applyBorder="1" applyAlignment="1">
      <alignment horizontal="center" vertical="center" wrapText="1"/>
    </xf>
    <xf numFmtId="0" fontId="11" fillId="2" borderId="61" xfId="0" applyFont="1" applyFill="1" applyBorder="1" applyAlignment="1">
      <alignment horizontal="center" vertical="center" wrapText="1"/>
    </xf>
    <xf numFmtId="0" fontId="5" fillId="0" borderId="60" xfId="0" applyFont="1" applyBorder="1" applyAlignment="1">
      <alignment horizontal="left" vertical="center" wrapText="1"/>
    </xf>
    <xf numFmtId="166" fontId="5" fillId="0" borderId="60" xfId="0" quotePrefix="1" applyNumberFormat="1" applyFont="1" applyBorder="1" applyAlignment="1">
      <alignment horizontal="center" vertical="center" wrapText="1"/>
    </xf>
    <xf numFmtId="0" fontId="9" fillId="2" borderId="61" xfId="0" applyFont="1" applyFill="1" applyBorder="1" applyAlignment="1">
      <alignment horizontal="right" vertical="center" wrapText="1"/>
    </xf>
    <xf numFmtId="0" fontId="9" fillId="2" borderId="61" xfId="0" applyFont="1" applyFill="1" applyBorder="1" applyAlignment="1">
      <alignment horizontal="left" vertical="center" wrapText="1"/>
    </xf>
    <xf numFmtId="0" fontId="4" fillId="0" borderId="60" xfId="0" applyFont="1" applyBorder="1" applyAlignment="1">
      <alignment vertical="center" wrapText="1"/>
    </xf>
    <xf numFmtId="17" fontId="46" fillId="0" borderId="60" xfId="0" quotePrefix="1" applyNumberFormat="1" applyFont="1" applyBorder="1" applyAlignment="1">
      <alignment horizontal="center" vertical="center" wrapText="1"/>
    </xf>
    <xf numFmtId="15" fontId="4" fillId="0" borderId="60" xfId="0" applyNumberFormat="1" applyFont="1" applyBorder="1" applyAlignment="1">
      <alignment horizontal="center" vertical="center" wrapText="1"/>
    </xf>
    <xf numFmtId="15" fontId="23" fillId="8" borderId="60" xfId="0" applyNumberFormat="1" applyFont="1" applyFill="1" applyBorder="1" applyAlignment="1">
      <alignment horizontal="center" vertical="center" wrapText="1"/>
    </xf>
    <xf numFmtId="2" fontId="4" fillId="0" borderId="60" xfId="0" applyNumberFormat="1" applyFont="1" applyBorder="1" applyAlignment="1">
      <alignment horizontal="right" vertical="center" wrapText="1"/>
    </xf>
    <xf numFmtId="0" fontId="5" fillId="0" borderId="60" xfId="0" applyFont="1" applyBorder="1" applyAlignment="1">
      <alignment horizontal="center" vertical="center" wrapText="1"/>
    </xf>
    <xf numFmtId="172" fontId="5" fillId="0" borderId="60" xfId="0" applyNumberFormat="1" applyFont="1" applyBorder="1" applyAlignment="1">
      <alignment horizontal="center" vertical="center" wrapText="1"/>
    </xf>
    <xf numFmtId="0" fontId="5" fillId="0" borderId="60" xfId="0" applyFont="1" applyBorder="1" applyAlignment="1">
      <alignment horizontal="right" vertical="center" wrapText="1"/>
    </xf>
    <xf numFmtId="0" fontId="1" fillId="2" borderId="62" xfId="0" applyFont="1" applyFill="1" applyBorder="1" applyAlignment="1">
      <alignment vertical="center" wrapText="1"/>
    </xf>
    <xf numFmtId="2" fontId="9" fillId="2" borderId="61" xfId="0" applyNumberFormat="1" applyFont="1" applyFill="1" applyBorder="1" applyAlignment="1">
      <alignment horizontal="center" vertical="center" wrapText="1"/>
    </xf>
    <xf numFmtId="2" fontId="25" fillId="2" borderId="61" xfId="0" applyNumberFormat="1" applyFont="1" applyFill="1" applyBorder="1" applyAlignment="1">
      <alignment horizontal="center" vertical="center" wrapText="1"/>
    </xf>
    <xf numFmtId="2" fontId="1" fillId="2" borderId="63" xfId="0" applyNumberFormat="1" applyFont="1" applyFill="1" applyBorder="1" applyAlignment="1">
      <alignment horizontal="right" vertical="center" wrapText="1"/>
    </xf>
    <xf numFmtId="0" fontId="13" fillId="11" borderId="0" xfId="0" applyFont="1" applyFill="1" applyAlignment="1">
      <alignment vertical="center" wrapText="1"/>
    </xf>
    <xf numFmtId="0" fontId="4" fillId="11" borderId="42" xfId="0" applyFont="1" applyFill="1" applyBorder="1" applyAlignment="1">
      <alignment vertical="center" wrapText="1"/>
    </xf>
    <xf numFmtId="0" fontId="4" fillId="11" borderId="5" xfId="0" applyFont="1" applyFill="1" applyBorder="1" applyAlignment="1">
      <alignment vertical="center" wrapText="1"/>
    </xf>
    <xf numFmtId="0" fontId="4" fillId="11" borderId="5" xfId="0" applyFont="1" applyFill="1" applyBorder="1" applyAlignment="1">
      <alignment horizontal="center" vertical="center" wrapText="1"/>
    </xf>
    <xf numFmtId="15" fontId="4" fillId="11" borderId="5" xfId="0" quotePrefix="1" applyNumberFormat="1" applyFont="1" applyFill="1" applyBorder="1" applyAlignment="1">
      <alignment horizontal="center" vertical="center" wrapText="1"/>
    </xf>
    <xf numFmtId="15" fontId="4" fillId="11" borderId="5" xfId="0" applyNumberFormat="1" applyFont="1" applyFill="1" applyBorder="1" applyAlignment="1">
      <alignment horizontal="center" vertical="center" wrapText="1"/>
    </xf>
    <xf numFmtId="15" fontId="24" fillId="11" borderId="5" xfId="0" applyNumberFormat="1" applyFont="1" applyFill="1" applyBorder="1" applyAlignment="1">
      <alignment horizontal="left" vertical="center" wrapText="1" indent="1"/>
    </xf>
    <xf numFmtId="2" fontId="4" fillId="11" borderId="43" xfId="0" applyNumberFormat="1" applyFont="1" applyFill="1" applyBorder="1" applyAlignment="1">
      <alignment horizontal="right" vertical="center" wrapText="1"/>
    </xf>
    <xf numFmtId="0" fontId="0" fillId="11" borderId="0" xfId="0" applyFill="1" applyAlignment="1">
      <alignment vertical="center"/>
    </xf>
    <xf numFmtId="0" fontId="4" fillId="11" borderId="45" xfId="0" applyFont="1" applyFill="1" applyBorder="1" applyAlignment="1">
      <alignment vertical="center" wrapText="1"/>
    </xf>
    <xf numFmtId="0" fontId="4" fillId="11" borderId="6" xfId="0" applyFont="1" applyFill="1" applyBorder="1" applyAlignment="1">
      <alignment vertical="center" wrapText="1"/>
    </xf>
    <xf numFmtId="0" fontId="4" fillId="11" borderId="6" xfId="0" applyFont="1" applyFill="1" applyBorder="1" applyAlignment="1">
      <alignment horizontal="center" vertical="center" wrapText="1"/>
    </xf>
    <xf numFmtId="15" fontId="4" fillId="11" borderId="6" xfId="0" quotePrefix="1" applyNumberFormat="1" applyFont="1" applyFill="1" applyBorder="1" applyAlignment="1">
      <alignment horizontal="center" vertical="center" wrapText="1"/>
    </xf>
    <xf numFmtId="15" fontId="24" fillId="11" borderId="6" xfId="0" applyNumberFormat="1" applyFont="1" applyFill="1" applyBorder="1" applyAlignment="1">
      <alignment horizontal="left" vertical="center" wrapText="1" indent="1"/>
    </xf>
    <xf numFmtId="2" fontId="4" fillId="11" borderId="46" xfId="0" applyNumberFormat="1" applyFont="1" applyFill="1" applyBorder="1" applyAlignment="1">
      <alignment horizontal="right" vertical="center" wrapText="1"/>
    </xf>
    <xf numFmtId="1" fontId="4" fillId="11" borderId="5" xfId="0" applyNumberFormat="1" applyFont="1" applyFill="1" applyBorder="1" applyAlignment="1">
      <alignment vertical="center"/>
    </xf>
    <xf numFmtId="1" fontId="4" fillId="11" borderId="5" xfId="0" applyNumberFormat="1" applyFont="1" applyFill="1" applyBorder="1" applyAlignment="1">
      <alignment vertical="center" wrapText="1"/>
    </xf>
    <xf numFmtId="172" fontId="4" fillId="11" borderId="5" xfId="0" applyNumberFormat="1" applyFont="1" applyFill="1" applyBorder="1" applyAlignment="1">
      <alignment horizontal="center" vertical="center"/>
    </xf>
    <xf numFmtId="1" fontId="4" fillId="11" borderId="5" xfId="0" applyNumberFormat="1" applyFont="1" applyFill="1" applyBorder="1" applyAlignment="1">
      <alignment horizontal="center" vertical="center"/>
    </xf>
    <xf numFmtId="15" fontId="5" fillId="11" borderId="5" xfId="0" applyNumberFormat="1" applyFont="1" applyFill="1" applyBorder="1" applyAlignment="1">
      <alignment vertical="center" wrapText="1"/>
    </xf>
    <xf numFmtId="2" fontId="4" fillId="11" borderId="5" xfId="0" applyNumberFormat="1" applyFont="1" applyFill="1" applyBorder="1" applyAlignment="1">
      <alignment vertical="center"/>
    </xf>
    <xf numFmtId="0" fontId="0" fillId="11" borderId="5" xfId="0" applyFill="1" applyBorder="1" applyAlignment="1">
      <alignment vertical="center"/>
    </xf>
    <xf numFmtId="15" fontId="5" fillId="11" borderId="6" xfId="0" applyNumberFormat="1" applyFont="1" applyFill="1" applyBorder="1" applyAlignment="1">
      <alignment vertical="center" wrapText="1"/>
    </xf>
    <xf numFmtId="15" fontId="24" fillId="0" borderId="5" xfId="0" applyNumberFormat="1" applyFont="1" applyBorder="1" applyAlignment="1">
      <alignment horizontal="left" vertical="center" wrapText="1" indent="1"/>
    </xf>
    <xf numFmtId="0" fontId="13" fillId="0" borderId="0" xfId="0" applyFont="1" applyAlignment="1">
      <alignment horizontal="right" vertical="center" wrapText="1"/>
    </xf>
    <xf numFmtId="0" fontId="3" fillId="0" borderId="7"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15" fontId="3" fillId="0" borderId="5" xfId="0" applyNumberFormat="1" applyFont="1" applyBorder="1" applyAlignment="1">
      <alignment horizontal="center" vertical="center" wrapText="1"/>
    </xf>
    <xf numFmtId="0" fontId="29" fillId="5" borderId="20"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2" fillId="6" borderId="20" xfId="0" applyFont="1" applyFill="1" applyBorder="1" applyAlignment="1">
      <alignment horizontal="left" vertical="center" wrapText="1" readingOrder="1"/>
    </xf>
    <xf numFmtId="164" fontId="32" fillId="6" borderId="20" xfId="1" applyFont="1" applyFill="1" applyBorder="1" applyAlignment="1">
      <alignment horizontal="center" vertical="center" wrapText="1" readingOrder="1"/>
    </xf>
    <xf numFmtId="164" fontId="33" fillId="6" borderId="28" xfId="1" applyFont="1" applyFill="1" applyBorder="1" applyAlignment="1">
      <alignment horizontal="center" vertical="center" wrapText="1" readingOrder="1"/>
    </xf>
    <xf numFmtId="168" fontId="34" fillId="6" borderId="20" xfId="1" applyNumberFormat="1" applyFont="1" applyFill="1" applyBorder="1" applyAlignment="1">
      <alignment horizontal="center" vertical="center" wrapText="1" readingOrder="1"/>
    </xf>
    <xf numFmtId="0" fontId="36" fillId="4" borderId="0" xfId="0" applyFont="1" applyFill="1" applyAlignment="1">
      <alignment horizontal="left" wrapText="1" readingOrder="1"/>
    </xf>
    <xf numFmtId="173" fontId="4" fillId="11"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5" fillId="0" borderId="42" xfId="0" applyFont="1" applyBorder="1" applyAlignment="1">
      <alignment vertical="center" wrapText="1"/>
    </xf>
    <xf numFmtId="0" fontId="4" fillId="0" borderId="64" xfId="0" applyFont="1" applyBorder="1" applyAlignment="1">
      <alignment vertical="center" wrapText="1"/>
    </xf>
    <xf numFmtId="0" fontId="46" fillId="0" borderId="8" xfId="0" applyFont="1" applyBorder="1" applyAlignment="1">
      <alignment horizontal="center" vertical="center" wrapText="1"/>
    </xf>
    <xf numFmtId="166" fontId="46" fillId="0" borderId="8" xfId="0" quotePrefix="1" applyNumberFormat="1" applyFont="1" applyBorder="1" applyAlignment="1">
      <alignment horizontal="center" vertical="center" wrapText="1"/>
    </xf>
    <xf numFmtId="164" fontId="46" fillId="0" borderId="59" xfId="1" applyFont="1" applyFill="1" applyBorder="1" applyAlignment="1">
      <alignment horizontal="center" vertical="center" wrapText="1"/>
    </xf>
    <xf numFmtId="0" fontId="4" fillId="0" borderId="65" xfId="0" applyFont="1" applyBorder="1" applyAlignment="1">
      <alignment vertical="center" wrapText="1"/>
    </xf>
    <xf numFmtId="0" fontId="5" fillId="0" borderId="65" xfId="0" applyFont="1" applyBorder="1" applyAlignment="1">
      <alignment horizontal="left" vertical="center" wrapText="1"/>
    </xf>
    <xf numFmtId="0" fontId="3" fillId="0" borderId="65" xfId="0" applyFont="1" applyBorder="1" applyAlignment="1">
      <alignment horizontal="center" vertical="center" wrapText="1"/>
    </xf>
    <xf numFmtId="166" fontId="5" fillId="0" borderId="65" xfId="0" quotePrefix="1" applyNumberFormat="1" applyFont="1" applyBorder="1" applyAlignment="1">
      <alignment horizontal="center" vertical="center" wrapText="1"/>
    </xf>
    <xf numFmtId="0" fontId="5" fillId="0" borderId="65" xfId="0" applyFont="1" applyBorder="1" applyAlignment="1">
      <alignment horizontal="center" vertical="center" wrapText="1"/>
    </xf>
    <xf numFmtId="172" fontId="5" fillId="0" borderId="65" xfId="0" applyNumberFormat="1" applyFont="1" applyBorder="1" applyAlignment="1">
      <alignment horizontal="center" vertical="center" wrapText="1"/>
    </xf>
    <xf numFmtId="15" fontId="23" fillId="8" borderId="65" xfId="0" applyNumberFormat="1" applyFont="1" applyFill="1" applyBorder="1" applyAlignment="1">
      <alignment horizontal="center" vertical="center" wrapText="1"/>
    </xf>
    <xf numFmtId="0" fontId="5" fillId="0" borderId="65" xfId="0" applyFont="1" applyBorder="1" applyAlignment="1">
      <alignment horizontal="right" vertical="center" wrapText="1"/>
    </xf>
    <xf numFmtId="0" fontId="49" fillId="0" borderId="60" xfId="0" applyFont="1" applyBorder="1" applyAlignment="1">
      <alignment horizontal="right" vertical="center" wrapText="1"/>
    </xf>
    <xf numFmtId="170" fontId="5" fillId="0" borderId="43" xfId="1" applyNumberFormat="1" applyFont="1" applyFill="1" applyBorder="1" applyAlignment="1">
      <alignment horizontal="center" vertical="center" wrapText="1"/>
    </xf>
    <xf numFmtId="169" fontId="4" fillId="0" borderId="41" xfId="0" applyNumberFormat="1" applyFont="1" applyBorder="1" applyAlignment="1">
      <alignment horizontal="right" vertical="center" wrapText="1"/>
    </xf>
    <xf numFmtId="169" fontId="1" fillId="4" borderId="43" xfId="0" applyNumberFormat="1" applyFont="1" applyFill="1" applyBorder="1" applyAlignment="1">
      <alignment horizontal="right" vertical="center" wrapText="1"/>
    </xf>
    <xf numFmtId="169" fontId="2" fillId="2" borderId="15" xfId="0" applyNumberFormat="1" applyFont="1" applyFill="1" applyBorder="1" applyAlignment="1">
      <alignment horizontal="right" vertical="center" wrapText="1"/>
    </xf>
    <xf numFmtId="169" fontId="18" fillId="0" borderId="49" xfId="0" applyNumberFormat="1" applyFont="1" applyBorder="1" applyAlignment="1">
      <alignment horizontal="right" vertical="center" wrapText="1"/>
    </xf>
    <xf numFmtId="0" fontId="29" fillId="5" borderId="20" xfId="0" applyFont="1" applyFill="1" applyBorder="1" applyAlignment="1">
      <alignment horizontal="center" vertical="center" wrapText="1" readingOrder="1"/>
    </xf>
    <xf numFmtId="164" fontId="29" fillId="5" borderId="26" xfId="1" applyFont="1" applyFill="1" applyBorder="1" applyAlignment="1">
      <alignment vertical="center" wrapText="1" readingOrder="1"/>
    </xf>
    <xf numFmtId="164" fontId="29" fillId="5" borderId="33" xfId="1" applyFont="1" applyFill="1" applyBorder="1" applyAlignment="1">
      <alignment vertical="center" wrapText="1" readingOrder="1"/>
    </xf>
    <xf numFmtId="164" fontId="29" fillId="5" borderId="20" xfId="1" applyFont="1" applyFill="1" applyBorder="1" applyAlignment="1">
      <alignment horizontal="center" vertical="center" wrapText="1" readingOrder="1"/>
    </xf>
    <xf numFmtId="164" fontId="29" fillId="5" borderId="36" xfId="1" applyFont="1" applyFill="1" applyBorder="1" applyAlignment="1">
      <alignment horizontal="center" vertical="center" wrapText="1" readingOrder="1"/>
    </xf>
    <xf numFmtId="170" fontId="29" fillId="5" borderId="20" xfId="1" applyNumberFormat="1" applyFont="1" applyFill="1" applyBorder="1" applyAlignment="1">
      <alignment horizontal="center" vertical="center" wrapText="1" readingOrder="1"/>
    </xf>
    <xf numFmtId="0" fontId="30" fillId="0" borderId="0" xfId="0" applyFont="1" applyAlignment="1">
      <alignment vertical="center"/>
    </xf>
    <xf numFmtId="164" fontId="30" fillId="0" borderId="0" xfId="0" applyNumberFormat="1" applyFont="1" applyAlignment="1">
      <alignment vertical="center"/>
    </xf>
    <xf numFmtId="169" fontId="11" fillId="2" borderId="4" xfId="0" applyNumberFormat="1" applyFont="1" applyFill="1" applyBorder="1" applyAlignment="1">
      <alignment horizontal="center" vertical="center" wrapText="1"/>
    </xf>
    <xf numFmtId="169" fontId="8" fillId="2" borderId="1" xfId="0" applyNumberFormat="1" applyFont="1" applyFill="1" applyBorder="1" applyAlignment="1">
      <alignment horizontal="right" vertical="center" wrapText="1" indent="1"/>
    </xf>
    <xf numFmtId="0" fontId="15" fillId="0" borderId="44"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22" fillId="0" borderId="44"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15" fillId="0" borderId="38" xfId="0" applyFont="1" applyBorder="1" applyAlignment="1">
      <alignment horizontal="left" vertical="center"/>
    </xf>
    <xf numFmtId="0" fontId="15" fillId="0" borderId="16" xfId="0" applyFont="1" applyBorder="1" applyAlignment="1">
      <alignment horizontal="left" vertical="center"/>
    </xf>
    <xf numFmtId="0" fontId="15" fillId="0" borderId="19" xfId="0" applyFont="1" applyBorder="1" applyAlignment="1">
      <alignment horizontal="left" vertical="center"/>
    </xf>
    <xf numFmtId="0" fontId="13" fillId="0" borderId="0" xfId="0" applyFont="1" applyAlignment="1">
      <alignment horizontal="righ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15" fontId="3" fillId="0" borderId="5" xfId="0" applyNumberFormat="1" applyFont="1" applyBorder="1" applyAlignment="1">
      <alignment horizontal="center" vertical="center" wrapText="1"/>
    </xf>
    <xf numFmtId="0" fontId="17" fillId="0" borderId="0" xfId="0" applyFont="1" applyAlignment="1">
      <alignment horizontal="center" vertical="center" wrapText="1"/>
    </xf>
    <xf numFmtId="0" fontId="16" fillId="0" borderId="2" xfId="0" applyFont="1" applyBorder="1" applyAlignment="1">
      <alignment horizontal="center" vertical="center" wrapText="1"/>
    </xf>
    <xf numFmtId="0" fontId="22" fillId="0" borderId="38" xfId="0" applyFont="1" applyBorder="1" applyAlignment="1">
      <alignment horizontal="left" vertical="center"/>
    </xf>
    <xf numFmtId="0" fontId="22" fillId="0" borderId="16"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2" fillId="6" borderId="23" xfId="0" applyFont="1" applyFill="1" applyBorder="1" applyAlignment="1">
      <alignment horizontal="left" vertical="center" wrapText="1" readingOrder="1"/>
    </xf>
    <xf numFmtId="0" fontId="32" fillId="6" borderId="56" xfId="0" applyFont="1" applyFill="1" applyBorder="1" applyAlignment="1">
      <alignment horizontal="left" vertical="center" wrapText="1" readingOrder="1"/>
    </xf>
    <xf numFmtId="0" fontId="32" fillId="6" borderId="28" xfId="0" applyFont="1" applyFill="1" applyBorder="1" applyAlignment="1">
      <alignment horizontal="left" vertical="center" wrapText="1" readingOrder="1"/>
    </xf>
    <xf numFmtId="167" fontId="32" fillId="6" borderId="24" xfId="1" applyNumberFormat="1" applyFont="1" applyFill="1" applyBorder="1" applyAlignment="1">
      <alignment horizontal="center" vertical="center" wrapText="1" readingOrder="1"/>
    </xf>
    <xf numFmtId="167" fontId="32" fillId="6" borderId="25" xfId="1" applyNumberFormat="1" applyFont="1" applyFill="1" applyBorder="1" applyAlignment="1">
      <alignment horizontal="center" vertical="center" wrapText="1" readingOrder="1"/>
    </xf>
    <xf numFmtId="167" fontId="32" fillId="6" borderId="57" xfId="1" applyNumberFormat="1" applyFont="1" applyFill="1" applyBorder="1" applyAlignment="1">
      <alignment horizontal="center" vertical="center" wrapText="1" readingOrder="1"/>
    </xf>
    <xf numFmtId="167" fontId="32" fillId="6" borderId="55" xfId="1" applyNumberFormat="1" applyFont="1" applyFill="1" applyBorder="1" applyAlignment="1">
      <alignment horizontal="center" vertical="center" wrapText="1" readingOrder="1"/>
    </xf>
    <xf numFmtId="167" fontId="32" fillId="6" borderId="29" xfId="1" applyNumberFormat="1" applyFont="1" applyFill="1" applyBorder="1" applyAlignment="1">
      <alignment horizontal="center" vertical="center" wrapText="1" readingOrder="1"/>
    </xf>
    <xf numFmtId="167" fontId="32" fillId="6" borderId="30" xfId="1" applyNumberFormat="1" applyFont="1" applyFill="1" applyBorder="1" applyAlignment="1">
      <alignment horizontal="center" vertical="center" wrapText="1" readingOrder="1"/>
    </xf>
    <xf numFmtId="170" fontId="32" fillId="6" borderId="23" xfId="1" applyNumberFormat="1" applyFont="1" applyFill="1" applyBorder="1" applyAlignment="1">
      <alignment horizontal="left" vertical="center" wrapText="1" readingOrder="1"/>
    </xf>
    <xf numFmtId="170" fontId="32" fillId="6" borderId="56" xfId="1" applyNumberFormat="1" applyFont="1" applyFill="1" applyBorder="1" applyAlignment="1">
      <alignment horizontal="left" vertical="center" wrapText="1" readingOrder="1"/>
    </xf>
    <xf numFmtId="170" fontId="32" fillId="6" borderId="28" xfId="1" applyNumberFormat="1" applyFont="1" applyFill="1" applyBorder="1" applyAlignment="1">
      <alignment horizontal="left" vertical="center" wrapText="1" readingOrder="1"/>
    </xf>
    <xf numFmtId="170" fontId="35" fillId="6" borderId="20" xfId="1" applyNumberFormat="1" applyFont="1" applyFill="1" applyBorder="1" applyAlignment="1">
      <alignment horizontal="center" vertical="center" wrapText="1" readingOrder="1"/>
    </xf>
    <xf numFmtId="171" fontId="32" fillId="6" borderId="20" xfId="1" applyNumberFormat="1" applyFont="1" applyFill="1" applyBorder="1" applyAlignment="1">
      <alignment horizontal="center" vertical="center" wrapText="1" readingOrder="1"/>
    </xf>
    <xf numFmtId="164" fontId="33" fillId="6" borderId="27" xfId="1" applyFont="1" applyFill="1" applyBorder="1" applyAlignment="1">
      <alignment horizontal="center" vertical="center" wrapText="1" readingOrder="1"/>
    </xf>
    <xf numFmtId="164" fontId="33" fillId="6" borderId="31" xfId="1" applyFont="1" applyFill="1" applyBorder="1" applyAlignment="1">
      <alignment horizontal="center" vertical="center" wrapText="1" readingOrder="1"/>
    </xf>
    <xf numFmtId="0" fontId="32" fillId="6" borderId="20" xfId="0" applyFont="1" applyFill="1" applyBorder="1" applyAlignment="1">
      <alignment horizontal="left" vertical="center" wrapText="1" readingOrder="1"/>
    </xf>
    <xf numFmtId="164" fontId="33" fillId="6" borderId="34" xfId="1" applyFont="1" applyFill="1" applyBorder="1" applyAlignment="1">
      <alignment horizontal="center" vertical="center" wrapText="1" readingOrder="1"/>
    </xf>
    <xf numFmtId="164" fontId="33" fillId="6" borderId="35" xfId="1" applyFont="1" applyFill="1" applyBorder="1" applyAlignment="1">
      <alignment horizontal="center" vertical="center" wrapText="1" readingOrder="1"/>
    </xf>
    <xf numFmtId="167" fontId="34" fillId="6" borderId="24" xfId="1" applyNumberFormat="1" applyFont="1" applyFill="1" applyBorder="1" applyAlignment="1">
      <alignment horizontal="center" vertical="center" wrapText="1" readingOrder="1"/>
    </xf>
    <xf numFmtId="167" fontId="34" fillId="6" borderId="25" xfId="1" applyNumberFormat="1" applyFont="1" applyFill="1" applyBorder="1" applyAlignment="1">
      <alignment horizontal="center" vertical="center" wrapText="1" readingOrder="1"/>
    </xf>
    <xf numFmtId="167" fontId="34" fillId="6" borderId="57" xfId="1" applyNumberFormat="1" applyFont="1" applyFill="1" applyBorder="1" applyAlignment="1">
      <alignment horizontal="center" vertical="center" wrapText="1" readingOrder="1"/>
    </xf>
    <xf numFmtId="167" fontId="34" fillId="6" borderId="55" xfId="1" applyNumberFormat="1" applyFont="1" applyFill="1" applyBorder="1" applyAlignment="1">
      <alignment horizontal="center" vertical="center" wrapText="1" readingOrder="1"/>
    </xf>
    <xf numFmtId="167" fontId="34" fillId="6" borderId="29" xfId="1" applyNumberFormat="1" applyFont="1" applyFill="1" applyBorder="1" applyAlignment="1">
      <alignment horizontal="center" vertical="center" wrapText="1" readingOrder="1"/>
    </xf>
    <xf numFmtId="167" fontId="34" fillId="6" borderId="30" xfId="1" applyNumberFormat="1" applyFont="1" applyFill="1" applyBorder="1" applyAlignment="1">
      <alignment horizontal="center" vertical="center" wrapText="1" readingOrder="1"/>
    </xf>
    <xf numFmtId="170" fontId="32" fillId="6" borderId="23" xfId="1" applyNumberFormat="1" applyFont="1" applyFill="1" applyBorder="1" applyAlignment="1">
      <alignment horizontal="center" vertical="center" wrapText="1" readingOrder="1"/>
    </xf>
    <xf numFmtId="170" fontId="32" fillId="6" borderId="56" xfId="1" applyNumberFormat="1" applyFont="1" applyFill="1" applyBorder="1" applyAlignment="1">
      <alignment horizontal="center" vertical="center" wrapText="1" readingOrder="1"/>
    </xf>
    <xf numFmtId="170" fontId="32" fillId="6" borderId="28" xfId="1" applyNumberFormat="1" applyFont="1" applyFill="1" applyBorder="1" applyAlignment="1">
      <alignment horizontal="center" vertical="center" wrapText="1" readingOrder="1"/>
    </xf>
    <xf numFmtId="0" fontId="32" fillId="4" borderId="0" xfId="0" applyFont="1" applyFill="1" applyAlignment="1">
      <alignment horizontal="left" vertical="center" wrapText="1" readingOrder="1"/>
    </xf>
    <xf numFmtId="164" fontId="32" fillId="6" borderId="20" xfId="1" applyFont="1" applyFill="1" applyBorder="1" applyAlignment="1">
      <alignment horizontal="center" vertical="center" wrapText="1" readingOrder="1"/>
    </xf>
    <xf numFmtId="164" fontId="33" fillId="6" borderId="28" xfId="1" applyFont="1" applyFill="1" applyBorder="1" applyAlignment="1">
      <alignment horizontal="center" vertical="center" wrapText="1" readingOrder="1"/>
    </xf>
    <xf numFmtId="168" fontId="34" fillId="6" borderId="20" xfId="1" applyNumberFormat="1" applyFont="1" applyFill="1" applyBorder="1" applyAlignment="1">
      <alignment horizontal="center" vertical="center" wrapText="1" readingOrder="1"/>
    </xf>
    <xf numFmtId="0" fontId="36" fillId="4" borderId="0" xfId="0" applyFont="1" applyFill="1" applyAlignment="1">
      <alignment horizontal="left" wrapText="1" readingOrder="1"/>
    </xf>
    <xf numFmtId="0" fontId="27" fillId="0" borderId="0" xfId="0" applyFont="1" applyAlignment="1">
      <alignment horizontal="center"/>
    </xf>
    <xf numFmtId="0" fontId="28" fillId="0" borderId="0" xfId="0" applyFont="1" applyAlignment="1">
      <alignment horizontal="center"/>
    </xf>
    <xf numFmtId="0" fontId="29" fillId="5" borderId="20" xfId="0" applyFont="1" applyFill="1" applyBorder="1" applyAlignment="1">
      <alignment horizontal="center" vertical="center" wrapText="1" readingOrder="1"/>
    </xf>
    <xf numFmtId="0" fontId="29" fillId="5" borderId="21" xfId="0" applyFont="1" applyFill="1" applyBorder="1" applyAlignment="1">
      <alignment horizontal="center" vertical="center" wrapText="1" readingOrder="1"/>
    </xf>
    <xf numFmtId="0" fontId="29" fillId="5" borderId="22"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2" fillId="6" borderId="23" xfId="0" applyFont="1" applyFill="1" applyBorder="1" applyAlignment="1">
      <alignment horizontal="center" vertical="center" wrapText="1" readingOrder="1"/>
    </xf>
    <xf numFmtId="0" fontId="32" fillId="6" borderId="56" xfId="0" applyFont="1" applyFill="1" applyBorder="1" applyAlignment="1">
      <alignment horizontal="center" vertical="center" wrapText="1" readingOrder="1"/>
    </xf>
    <xf numFmtId="0" fontId="32" fillId="6" borderId="28" xfId="0" applyFont="1" applyFill="1" applyBorder="1" applyAlignment="1">
      <alignment horizontal="center" vertical="center" wrapText="1" readingOrder="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44" fillId="0" borderId="0" xfId="0" applyFont="1" applyAlignment="1">
      <alignment horizontal="left" wrapText="1"/>
    </xf>
    <xf numFmtId="0" fontId="11" fillId="0" borderId="0" xfId="0" applyFont="1" applyAlignment="1">
      <alignment horizontal="left" wrapText="1"/>
    </xf>
    <xf numFmtId="0" fontId="30" fillId="0" borderId="5" xfId="0" applyFont="1" applyBorder="1" applyAlignment="1">
      <alignment horizontal="center"/>
    </xf>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Awarded_Pending_FIT_Updates\063017\Summary%20of%20FIT%20063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3017perMCMnew"/>
      <sheetName val="013117"/>
      <sheetName val="063017"/>
      <sheetName val="113015"/>
      <sheetName val="113015 (2)"/>
      <sheetName val="06302015"/>
      <sheetName val="with rates"/>
      <sheetName val="06302015 (3)"/>
      <sheetName val="06182014"/>
      <sheetName val="05162014"/>
      <sheetName val="Sheet2"/>
      <sheetName val="Sheet3"/>
    </sheetNames>
    <sheetDataSet>
      <sheetData sheetId="0">
        <row r="6">
          <cell r="F6">
            <v>5</v>
          </cell>
          <cell r="G6">
            <v>34.6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94"/>
  <sheetViews>
    <sheetView view="pageBreakPreview" zoomScaleNormal="100" zoomScaleSheetLayoutView="100" workbookViewId="0">
      <pane ySplit="3" topLeftCell="A64" activePane="bottomLeft" state="frozen"/>
      <selection pane="bottomLeft" activeCell="D53" sqref="D53"/>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6384" width="9.140625" style="22"/>
  </cols>
  <sheetData>
    <row r="1" spans="1:10" ht="37.5" customHeight="1" x14ac:dyDescent="0.25">
      <c r="B1" s="323" t="s">
        <v>0</v>
      </c>
      <c r="C1" s="323"/>
      <c r="D1" s="323"/>
      <c r="E1" s="323"/>
      <c r="F1" s="323"/>
      <c r="G1" s="323"/>
      <c r="H1" s="323"/>
      <c r="I1" s="323"/>
    </row>
    <row r="2" spans="1:10" ht="13.5" customHeight="1" thickBot="1" x14ac:dyDescent="0.3">
      <c r="B2" s="324" t="s">
        <v>1</v>
      </c>
      <c r="C2" s="324"/>
      <c r="D2" s="324"/>
      <c r="E2" s="324"/>
      <c r="F2" s="324"/>
      <c r="G2" s="324"/>
      <c r="H2" s="324"/>
      <c r="I2" s="324"/>
    </row>
    <row r="3" spans="1:10" ht="40.5" customHeight="1" thickBot="1" x14ac:dyDescent="0.3">
      <c r="B3" s="8" t="s">
        <v>2</v>
      </c>
      <c r="C3" s="9" t="s">
        <v>3</v>
      </c>
      <c r="D3" s="9" t="s">
        <v>4</v>
      </c>
      <c r="E3" s="9" t="s">
        <v>5</v>
      </c>
      <c r="F3" s="9" t="s">
        <v>6</v>
      </c>
      <c r="G3" s="9" t="s">
        <v>7</v>
      </c>
      <c r="H3" s="17" t="s">
        <v>8</v>
      </c>
      <c r="I3" s="10" t="s">
        <v>9</v>
      </c>
    </row>
    <row r="4" spans="1:10" ht="13.5" customHeight="1" thickBot="1" x14ac:dyDescent="0.3">
      <c r="B4" s="7" t="s">
        <v>10</v>
      </c>
      <c r="C4" s="25" t="s">
        <v>11</v>
      </c>
      <c r="D4" s="26">
        <v>500</v>
      </c>
      <c r="E4" s="43"/>
      <c r="F4" s="25" t="s">
        <v>12</v>
      </c>
      <c r="G4" s="27">
        <v>0</v>
      </c>
      <c r="H4" s="27"/>
      <c r="I4" s="18">
        <f>SUM(I13,I5)</f>
        <v>525.95000000000005</v>
      </c>
    </row>
    <row r="5" spans="1:10" s="54" customFormat="1" ht="13.5" customHeight="1" x14ac:dyDescent="0.25">
      <c r="A5" s="29"/>
      <c r="B5" s="325" t="s">
        <v>13</v>
      </c>
      <c r="C5" s="326"/>
      <c r="D5" s="326"/>
      <c r="E5" s="326"/>
      <c r="F5" s="326"/>
      <c r="G5" s="326"/>
      <c r="H5" s="100"/>
      <c r="I5" s="101">
        <f>SUM(I6:I12)</f>
        <v>108.9</v>
      </c>
    </row>
    <row r="6" spans="1:10" ht="18" customHeight="1" x14ac:dyDescent="0.25">
      <c r="A6" s="319">
        <v>1</v>
      </c>
      <c r="B6" s="102" t="s">
        <v>14</v>
      </c>
      <c r="C6" s="327" t="s">
        <v>15</v>
      </c>
      <c r="D6" s="329" t="s">
        <v>16</v>
      </c>
      <c r="E6" s="32">
        <v>41774</v>
      </c>
      <c r="F6" s="268" t="s">
        <v>17</v>
      </c>
      <c r="G6" s="32">
        <v>41794</v>
      </c>
      <c r="H6" s="55" t="s">
        <v>18</v>
      </c>
      <c r="I6" s="103">
        <v>13</v>
      </c>
    </row>
    <row r="7" spans="1:10" ht="18" customHeight="1" x14ac:dyDescent="0.25">
      <c r="A7" s="319"/>
      <c r="B7" s="104" t="s">
        <v>19</v>
      </c>
      <c r="C7" s="328"/>
      <c r="D7" s="330"/>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24.75" customHeight="1" x14ac:dyDescent="0.25">
      <c r="A11" s="267">
        <v>5</v>
      </c>
      <c r="B11" s="106" t="s">
        <v>35</v>
      </c>
      <c r="C11" s="24" t="s">
        <v>36</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13" t="s">
        <v>43</v>
      </c>
      <c r="C13" s="314"/>
      <c r="D13" s="314"/>
      <c r="E13" s="314"/>
      <c r="F13" s="314"/>
      <c r="G13" s="315"/>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102</v>
      </c>
      <c r="D29" s="270" t="s">
        <v>103</v>
      </c>
      <c r="E29" s="13">
        <v>42443</v>
      </c>
      <c r="F29" s="31" t="s">
        <v>104</v>
      </c>
      <c r="G29" s="13">
        <v>42524</v>
      </c>
      <c r="H29" s="55" t="s">
        <v>18</v>
      </c>
      <c r="I29" s="105">
        <v>15</v>
      </c>
    </row>
    <row r="30" spans="1:10" ht="27" customHeight="1" thickBot="1" x14ac:dyDescent="0.3">
      <c r="A30" s="267">
        <v>23</v>
      </c>
      <c r="B30" s="104" t="s">
        <v>105</v>
      </c>
      <c r="C30" s="269" t="s">
        <v>106</v>
      </c>
      <c r="D30" s="270" t="s">
        <v>107</v>
      </c>
      <c r="E30" s="13">
        <v>42443</v>
      </c>
      <c r="F30" s="31" t="s">
        <v>108</v>
      </c>
      <c r="G30" s="13">
        <v>42524</v>
      </c>
      <c r="H30" s="55" t="s">
        <v>18</v>
      </c>
      <c r="I30" s="105">
        <v>132.5</v>
      </c>
    </row>
    <row r="31" spans="1:10" ht="14.25" customHeight="1" thickBot="1" x14ac:dyDescent="0.3">
      <c r="A31" s="29"/>
      <c r="B31" s="42" t="s">
        <v>109</v>
      </c>
      <c r="C31" s="35" t="s">
        <v>11</v>
      </c>
      <c r="D31" s="36">
        <v>400</v>
      </c>
      <c r="E31" s="37"/>
      <c r="F31" s="35" t="s">
        <v>12</v>
      </c>
      <c r="G31" s="38">
        <v>0</v>
      </c>
      <c r="H31" s="56"/>
      <c r="I31" s="39">
        <f>SUM(I37,I32)</f>
        <v>393.9</v>
      </c>
    </row>
    <row r="32" spans="1:10" s="54" customFormat="1" ht="13.5" customHeight="1" x14ac:dyDescent="0.25">
      <c r="A32" s="29"/>
      <c r="B32" s="316" t="s">
        <v>110</v>
      </c>
      <c r="C32" s="317"/>
      <c r="D32" s="317"/>
      <c r="E32" s="317"/>
      <c r="F32" s="317"/>
      <c r="G32" s="318"/>
      <c r="H32" s="192"/>
      <c r="I32" s="193">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9">
        <v>2</v>
      </c>
      <c r="B34" s="104" t="s">
        <v>115</v>
      </c>
      <c r="C34" s="320" t="s">
        <v>116</v>
      </c>
      <c r="D34" s="321" t="s">
        <v>117</v>
      </c>
      <c r="E34" s="322">
        <v>41954</v>
      </c>
      <c r="F34" s="321" t="s">
        <v>118</v>
      </c>
      <c r="G34" s="322">
        <v>41954</v>
      </c>
      <c r="H34" s="55" t="s">
        <v>18</v>
      </c>
      <c r="I34" s="111">
        <v>87</v>
      </c>
    </row>
    <row r="35" spans="1:9" ht="16.5" customHeight="1" x14ac:dyDescent="0.25">
      <c r="A35" s="319"/>
      <c r="B35" s="104" t="s">
        <v>119</v>
      </c>
      <c r="C35" s="320"/>
      <c r="D35" s="321"/>
      <c r="E35" s="322"/>
      <c r="F35" s="321"/>
      <c r="G35" s="322"/>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0" t="s">
        <v>124</v>
      </c>
      <c r="C37" s="311"/>
      <c r="D37" s="311"/>
      <c r="E37" s="311"/>
      <c r="F37" s="311"/>
      <c r="G37" s="312"/>
      <c r="H37" s="55"/>
      <c r="I37" s="112">
        <f>SUM(I38:I40)</f>
        <v>144</v>
      </c>
    </row>
    <row r="38" spans="1:9" ht="28.5" customHeight="1" x14ac:dyDescent="0.25">
      <c r="A38" s="29">
        <v>4</v>
      </c>
      <c r="B38" s="113" t="s">
        <v>125</v>
      </c>
      <c r="C38" s="3" t="s">
        <v>126</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thickBot="1" x14ac:dyDescent="0.3">
      <c r="A40" s="29">
        <v>6</v>
      </c>
      <c r="B40" s="115" t="s">
        <v>133</v>
      </c>
      <c r="C40" s="33" t="s">
        <v>134</v>
      </c>
      <c r="D40" s="20" t="s">
        <v>135</v>
      </c>
      <c r="E40" s="6">
        <v>42165</v>
      </c>
      <c r="F40" s="20" t="s">
        <v>136</v>
      </c>
      <c r="G40" s="6">
        <v>42171</v>
      </c>
      <c r="H40" s="55" t="s">
        <v>18</v>
      </c>
      <c r="I40" s="116">
        <v>36</v>
      </c>
    </row>
    <row r="41" spans="1:9" ht="14.25" customHeight="1" thickBot="1" x14ac:dyDescent="0.3">
      <c r="A41" s="29"/>
      <c r="B41" s="41" t="s">
        <v>137</v>
      </c>
      <c r="C41" s="35" t="s">
        <v>11</v>
      </c>
      <c r="D41" s="36">
        <v>250</v>
      </c>
      <c r="E41" s="37"/>
      <c r="F41" s="35" t="s">
        <v>12</v>
      </c>
      <c r="G41" s="38">
        <f>D41-I41</f>
        <v>99.387</v>
      </c>
      <c r="H41" s="56"/>
      <c r="I41" s="39">
        <f>SUM(I42,I48,I50,I58)</f>
        <v>150.613</v>
      </c>
    </row>
    <row r="42" spans="1:9" ht="12" customHeight="1" x14ac:dyDescent="0.25">
      <c r="A42" s="29"/>
      <c r="B42" s="122" t="s">
        <v>138</v>
      </c>
      <c r="C42" s="123"/>
      <c r="D42" s="124"/>
      <c r="E42" s="125"/>
      <c r="F42" s="123"/>
      <c r="G42" s="126"/>
      <c r="H42" s="127"/>
      <c r="I42" s="128">
        <f>SUM(I43:I47)</f>
        <v>34.6</v>
      </c>
    </row>
    <row r="43" spans="1:9" ht="30.75" customHeight="1" x14ac:dyDescent="0.25">
      <c r="A43" s="29">
        <v>1</v>
      </c>
      <c r="B43" s="129" t="s">
        <v>139</v>
      </c>
      <c r="C43" s="40" t="s">
        <v>140</v>
      </c>
      <c r="D43" s="268" t="s">
        <v>141</v>
      </c>
      <c r="E43" s="32">
        <v>41740</v>
      </c>
      <c r="F43" s="268" t="s">
        <v>142</v>
      </c>
      <c r="G43" s="32">
        <v>41806</v>
      </c>
      <c r="H43" s="57" t="s">
        <v>18</v>
      </c>
      <c r="I43" s="103">
        <v>7</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05">
        <v>14</v>
      </c>
    </row>
    <row r="47" spans="1:9" s="45" customFormat="1" ht="30.75" customHeight="1" x14ac:dyDescent="0.25">
      <c r="A47" s="44">
        <v>5</v>
      </c>
      <c r="B47" s="121" t="s">
        <v>157</v>
      </c>
      <c r="C47" s="46" t="s">
        <v>158</v>
      </c>
      <c r="D47" s="47" t="s">
        <v>159</v>
      </c>
      <c r="E47" s="48">
        <v>42477</v>
      </c>
      <c r="F47" s="47" t="s">
        <v>160</v>
      </c>
      <c r="G47" s="49">
        <v>42593</v>
      </c>
      <c r="H47" s="55" t="s">
        <v>18</v>
      </c>
      <c r="I47" s="117">
        <v>8</v>
      </c>
    </row>
    <row r="48" spans="1:9" ht="15" customHeight="1" x14ac:dyDescent="0.25">
      <c r="A48" s="29"/>
      <c r="B48" s="118" t="s">
        <v>161</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166</v>
      </c>
      <c r="C50" s="59"/>
      <c r="D50" s="97"/>
      <c r="E50" s="98"/>
      <c r="F50" s="97"/>
      <c r="G50" s="60"/>
      <c r="H50" s="58"/>
      <c r="I50" s="133">
        <f>SUM(I51:I57)</f>
        <v>101.51300000000001</v>
      </c>
    </row>
    <row r="51" spans="1:14" s="45" customFormat="1" ht="34.5" customHeight="1" x14ac:dyDescent="0.25">
      <c r="A51" s="44">
        <v>7</v>
      </c>
      <c r="B51" s="106" t="s">
        <v>167</v>
      </c>
      <c r="C51" s="30" t="s">
        <v>168</v>
      </c>
      <c r="D51" s="97" t="s">
        <v>169</v>
      </c>
      <c r="E51" s="99">
        <v>43165</v>
      </c>
      <c r="F51" s="97" t="s">
        <v>170</v>
      </c>
      <c r="G51" s="60">
        <v>43454</v>
      </c>
      <c r="H51" s="166"/>
      <c r="I51" s="120">
        <v>3</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113"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13" t="s">
        <v>185</v>
      </c>
      <c r="C56" s="3" t="s">
        <v>186</v>
      </c>
      <c r="D56" s="2" t="s">
        <v>187</v>
      </c>
      <c r="E56" s="4">
        <v>43602</v>
      </c>
      <c r="F56" s="2" t="s">
        <v>188</v>
      </c>
      <c r="G56" s="4">
        <v>43755</v>
      </c>
      <c r="H56" s="167"/>
      <c r="I56" s="105">
        <v>2.19</v>
      </c>
    </row>
    <row r="57" spans="1:14" ht="36.75" customHeight="1" x14ac:dyDescent="0.25">
      <c r="A57" s="29">
        <v>12</v>
      </c>
      <c r="B57" s="121" t="s">
        <v>189</v>
      </c>
      <c r="C57" s="33" t="s">
        <v>144</v>
      </c>
      <c r="D57" s="20" t="s">
        <v>190</v>
      </c>
      <c r="E57" s="186" t="s">
        <v>191</v>
      </c>
      <c r="F57" s="20" t="s">
        <v>192</v>
      </c>
      <c r="G57" s="6">
        <v>43858</v>
      </c>
      <c r="H57" s="187"/>
      <c r="I57" s="116">
        <v>20.399999999999999</v>
      </c>
    </row>
    <row r="58" spans="1:14" ht="15" customHeight="1" x14ac:dyDescent="0.25">
      <c r="A58" s="29"/>
      <c r="B58" s="196" t="s">
        <v>193</v>
      </c>
      <c r="C58" s="197"/>
      <c r="D58" s="198"/>
      <c r="E58" s="199" t="s">
        <v>194</v>
      </c>
      <c r="F58" s="198"/>
      <c r="G58" s="200"/>
      <c r="H58" s="201"/>
      <c r="I58" s="202">
        <f>SUM(I59:I62)</f>
        <v>6</v>
      </c>
    </row>
    <row r="59" spans="1:14" ht="36.75" customHeight="1" x14ac:dyDescent="0.25">
      <c r="A59" s="29">
        <v>13</v>
      </c>
      <c r="B59" s="129" t="s">
        <v>195</v>
      </c>
      <c r="C59" s="188" t="s">
        <v>196</v>
      </c>
      <c r="D59" s="20" t="s">
        <v>197</v>
      </c>
      <c r="E59" s="189" t="s">
        <v>198</v>
      </c>
      <c r="F59" s="138" t="s">
        <v>199</v>
      </c>
      <c r="G59" s="138" t="s">
        <v>199</v>
      </c>
      <c r="H59" s="169"/>
      <c r="I59" s="194">
        <v>0.3</v>
      </c>
    </row>
    <row r="60" spans="1:14" ht="36.75" customHeight="1" x14ac:dyDescent="0.25">
      <c r="A60" s="29">
        <v>14</v>
      </c>
      <c r="B60" s="113" t="s">
        <v>200</v>
      </c>
      <c r="C60" s="188" t="s">
        <v>201</v>
      </c>
      <c r="D60" s="20" t="s">
        <v>202</v>
      </c>
      <c r="E60" s="189" t="s">
        <v>198</v>
      </c>
      <c r="F60" s="138" t="s">
        <v>199</v>
      </c>
      <c r="G60" s="138" t="s">
        <v>199</v>
      </c>
      <c r="H60" s="167"/>
      <c r="I60" s="194">
        <v>1.2</v>
      </c>
    </row>
    <row r="61" spans="1:14" ht="36.75" customHeight="1" x14ac:dyDescent="0.25">
      <c r="A61" s="29">
        <v>15</v>
      </c>
      <c r="B61" s="113" t="s">
        <v>203</v>
      </c>
      <c r="C61" s="188" t="s">
        <v>168</v>
      </c>
      <c r="D61" s="20" t="s">
        <v>204</v>
      </c>
      <c r="E61" s="189" t="s">
        <v>205</v>
      </c>
      <c r="F61" s="138" t="s">
        <v>199</v>
      </c>
      <c r="G61" s="138" t="s">
        <v>199</v>
      </c>
      <c r="H61" s="167"/>
      <c r="I61" s="194">
        <v>0.5</v>
      </c>
    </row>
    <row r="62" spans="1:14" ht="36.75" customHeight="1" x14ac:dyDescent="0.25">
      <c r="A62" s="29">
        <v>16</v>
      </c>
      <c r="B62" s="121" t="s">
        <v>206</v>
      </c>
      <c r="C62" s="190" t="s">
        <v>207</v>
      </c>
      <c r="D62" s="20" t="s">
        <v>208</v>
      </c>
      <c r="E62" s="191" t="s">
        <v>209</v>
      </c>
      <c r="F62" s="182" t="s">
        <v>199</v>
      </c>
      <c r="G62" s="182" t="s">
        <v>199</v>
      </c>
      <c r="H62" s="187"/>
      <c r="I62" s="195">
        <v>4</v>
      </c>
    </row>
    <row r="63" spans="1:14" ht="36.75" customHeight="1" thickBot="1" x14ac:dyDescent="0.3">
      <c r="A63" s="29">
        <v>17</v>
      </c>
      <c r="B63" s="282" t="s">
        <v>401</v>
      </c>
      <c r="C63" s="283" t="s">
        <v>402</v>
      </c>
      <c r="D63" s="182"/>
      <c r="E63" s="284">
        <v>42377</v>
      </c>
      <c r="F63" s="182"/>
      <c r="G63" s="182"/>
      <c r="H63" s="183"/>
      <c r="I63" s="285">
        <v>3</v>
      </c>
    </row>
    <row r="64" spans="1:14" ht="15" customHeight="1" thickBot="1" x14ac:dyDescent="0.3">
      <c r="A64" s="29"/>
      <c r="B64" s="171" t="s">
        <v>210</v>
      </c>
      <c r="C64" s="35" t="s">
        <v>11</v>
      </c>
      <c r="D64" s="172">
        <v>250</v>
      </c>
      <c r="E64" s="37"/>
      <c r="F64" s="35" t="s">
        <v>12</v>
      </c>
      <c r="G64" s="38">
        <f>D64-I64</f>
        <v>29.435000000000002</v>
      </c>
      <c r="H64" s="56"/>
      <c r="I64" s="173">
        <f>SUM(I65,I78,I83)</f>
        <v>220.565</v>
      </c>
    </row>
    <row r="65" spans="1:10" s="54" customFormat="1" ht="15" customHeight="1" x14ac:dyDescent="0.25">
      <c r="A65" s="29"/>
      <c r="B65" s="122" t="s">
        <v>211</v>
      </c>
      <c r="C65" s="134"/>
      <c r="D65" s="135"/>
      <c r="E65" s="136"/>
      <c r="F65" s="134"/>
      <c r="G65" s="137"/>
      <c r="H65" s="127"/>
      <c r="I65" s="128">
        <f>SUM(I66:I77)</f>
        <v>117.351</v>
      </c>
      <c r="J65" s="54" t="s">
        <v>212</v>
      </c>
    </row>
    <row r="66" spans="1:10" ht="38.25" customHeight="1" x14ac:dyDescent="0.25">
      <c r="A66" s="29">
        <v>1</v>
      </c>
      <c r="B66" s="129" t="s">
        <v>213</v>
      </c>
      <c r="C66" s="40" t="s">
        <v>214</v>
      </c>
      <c r="D66" s="138" t="s">
        <v>215</v>
      </c>
      <c r="E66" s="138" t="s">
        <v>216</v>
      </c>
      <c r="F66" s="138" t="s">
        <v>217</v>
      </c>
      <c r="G66" s="139">
        <v>41831</v>
      </c>
      <c r="H66" s="55" t="s">
        <v>18</v>
      </c>
      <c r="I66" s="140">
        <v>0.876</v>
      </c>
    </row>
    <row r="67" spans="1:10" ht="30.75" customHeight="1" x14ac:dyDescent="0.25">
      <c r="A67" s="29">
        <v>2</v>
      </c>
      <c r="B67" s="113" t="s">
        <v>218</v>
      </c>
      <c r="C67" s="3" t="s">
        <v>219</v>
      </c>
      <c r="D67" s="2" t="s">
        <v>220</v>
      </c>
      <c r="E67" s="2" t="s">
        <v>221</v>
      </c>
      <c r="F67" s="2" t="s">
        <v>222</v>
      </c>
      <c r="G67" s="4">
        <v>42171</v>
      </c>
      <c r="H67" s="55" t="s">
        <v>18</v>
      </c>
      <c r="I67" s="105">
        <v>14</v>
      </c>
    </row>
    <row r="68" spans="1:10" ht="38.25" customHeight="1" x14ac:dyDescent="0.25">
      <c r="A68" s="29">
        <v>3</v>
      </c>
      <c r="B68" s="113" t="s">
        <v>223</v>
      </c>
      <c r="C68" s="3" t="s">
        <v>224</v>
      </c>
      <c r="D68" s="2" t="s">
        <v>225</v>
      </c>
      <c r="E68" s="2" t="s">
        <v>226</v>
      </c>
      <c r="F68" s="2" t="s">
        <v>227</v>
      </c>
      <c r="G68" s="4">
        <v>41831</v>
      </c>
      <c r="H68" s="55" t="s">
        <v>18</v>
      </c>
      <c r="I68" s="141">
        <v>2.1749999999999998</v>
      </c>
    </row>
    <row r="69" spans="1:10" ht="39" customHeight="1" x14ac:dyDescent="0.25">
      <c r="A69" s="29">
        <v>4</v>
      </c>
      <c r="B69" s="113" t="s">
        <v>228</v>
      </c>
      <c r="C69" s="3" t="s">
        <v>229</v>
      </c>
      <c r="D69" s="2" t="s">
        <v>230</v>
      </c>
      <c r="E69" s="4">
        <v>41945</v>
      </c>
      <c r="F69" s="2" t="s">
        <v>231</v>
      </c>
      <c r="G69" s="4">
        <v>41977</v>
      </c>
      <c r="H69" s="55" t="s">
        <v>18</v>
      </c>
      <c r="I69" s="105">
        <v>12</v>
      </c>
    </row>
    <row r="70" spans="1:10" ht="25.5" customHeight="1" x14ac:dyDescent="0.25">
      <c r="A70" s="29">
        <v>5</v>
      </c>
      <c r="B70" s="113" t="s">
        <v>232</v>
      </c>
      <c r="C70" s="3" t="s">
        <v>233</v>
      </c>
      <c r="D70" s="2" t="s">
        <v>234</v>
      </c>
      <c r="E70" s="4">
        <v>42024</v>
      </c>
      <c r="F70" s="2" t="s">
        <v>235</v>
      </c>
      <c r="G70" s="4">
        <v>42335</v>
      </c>
      <c r="H70" s="55" t="s">
        <v>18</v>
      </c>
      <c r="I70" s="105">
        <v>20</v>
      </c>
    </row>
    <row r="71" spans="1:10" ht="26.25" customHeight="1" x14ac:dyDescent="0.25">
      <c r="A71" s="29">
        <v>6</v>
      </c>
      <c r="B71" s="113" t="s">
        <v>236</v>
      </c>
      <c r="C71" s="3" t="s">
        <v>237</v>
      </c>
      <c r="D71" s="2" t="s">
        <v>238</v>
      </c>
      <c r="E71" s="2" t="s">
        <v>239</v>
      </c>
      <c r="F71" s="2" t="s">
        <v>240</v>
      </c>
      <c r="G71" s="4">
        <v>42139</v>
      </c>
      <c r="H71" s="55" t="s">
        <v>18</v>
      </c>
      <c r="I71" s="105">
        <v>8</v>
      </c>
    </row>
    <row r="72" spans="1:10" ht="22.5" customHeight="1" x14ac:dyDescent="0.25">
      <c r="A72" s="29">
        <v>7</v>
      </c>
      <c r="B72" s="113" t="s">
        <v>241</v>
      </c>
      <c r="C72" s="3" t="s">
        <v>242</v>
      </c>
      <c r="D72" s="2" t="s">
        <v>243</v>
      </c>
      <c r="E72" s="4">
        <v>42195</v>
      </c>
      <c r="F72" s="2" t="s">
        <v>244</v>
      </c>
      <c r="G72" s="4">
        <v>42244</v>
      </c>
      <c r="H72" s="55" t="s">
        <v>18</v>
      </c>
      <c r="I72" s="105">
        <v>11.1</v>
      </c>
    </row>
    <row r="73" spans="1:10" ht="27" customHeight="1" x14ac:dyDescent="0.25">
      <c r="A73" s="29">
        <v>8</v>
      </c>
      <c r="B73" s="113" t="s">
        <v>245</v>
      </c>
      <c r="C73" s="3" t="s">
        <v>246</v>
      </c>
      <c r="D73" s="2" t="s">
        <v>247</v>
      </c>
      <c r="E73" s="4">
        <v>42283</v>
      </c>
      <c r="F73" s="2" t="s">
        <v>248</v>
      </c>
      <c r="G73" s="4">
        <v>42310</v>
      </c>
      <c r="H73" s="55" t="s">
        <v>18</v>
      </c>
      <c r="I73" s="105">
        <v>18</v>
      </c>
    </row>
    <row r="74" spans="1:10" ht="27" customHeight="1" x14ac:dyDescent="0.25">
      <c r="A74" s="29">
        <v>9</v>
      </c>
      <c r="B74" s="113" t="s">
        <v>249</v>
      </c>
      <c r="C74" s="3" t="s">
        <v>250</v>
      </c>
      <c r="D74" s="2" t="s">
        <v>251</v>
      </c>
      <c r="E74" s="4">
        <v>42300</v>
      </c>
      <c r="F74" s="2" t="s">
        <v>252</v>
      </c>
      <c r="G74" s="4">
        <v>42347</v>
      </c>
      <c r="H74" s="169"/>
      <c r="I74" s="105">
        <v>2.5</v>
      </c>
    </row>
    <row r="75" spans="1:10" ht="27.75" customHeight="1" x14ac:dyDescent="0.25">
      <c r="A75" s="29">
        <v>10</v>
      </c>
      <c r="B75" s="113" t="s">
        <v>253</v>
      </c>
      <c r="C75" s="3" t="s">
        <v>254</v>
      </c>
      <c r="D75" s="2" t="s">
        <v>255</v>
      </c>
      <c r="E75" s="4">
        <v>42427</v>
      </c>
      <c r="F75" s="2" t="s">
        <v>256</v>
      </c>
      <c r="G75" s="4">
        <v>42451</v>
      </c>
      <c r="H75" s="55" t="s">
        <v>18</v>
      </c>
      <c r="I75" s="105">
        <v>10.8</v>
      </c>
    </row>
    <row r="76" spans="1:10" ht="25.5" customHeight="1" x14ac:dyDescent="0.25">
      <c r="A76" s="29">
        <v>11</v>
      </c>
      <c r="B76" s="113" t="s">
        <v>257</v>
      </c>
      <c r="C76" s="3" t="s">
        <v>258</v>
      </c>
      <c r="D76" s="2" t="s">
        <v>259</v>
      </c>
      <c r="E76" s="4">
        <v>42653</v>
      </c>
      <c r="F76" s="2" t="s">
        <v>260</v>
      </c>
      <c r="G76" s="4">
        <v>42795</v>
      </c>
      <c r="H76" s="55" t="s">
        <v>18</v>
      </c>
      <c r="I76" s="105">
        <v>4.4000000000000004</v>
      </c>
    </row>
    <row r="77" spans="1:10" ht="25.5" customHeight="1" x14ac:dyDescent="0.25">
      <c r="A77" s="29">
        <v>12</v>
      </c>
      <c r="B77" s="113" t="s">
        <v>261</v>
      </c>
      <c r="C77" s="3" t="s">
        <v>262</v>
      </c>
      <c r="D77" s="2" t="s">
        <v>263</v>
      </c>
      <c r="E77" s="4">
        <v>42734</v>
      </c>
      <c r="F77" s="2" t="s">
        <v>264</v>
      </c>
      <c r="G77" s="4">
        <v>42877</v>
      </c>
      <c r="H77" s="55" t="s">
        <v>18</v>
      </c>
      <c r="I77" s="105">
        <v>13.5</v>
      </c>
    </row>
    <row r="78" spans="1:10" s="54" customFormat="1" ht="14.25" customHeight="1" x14ac:dyDescent="0.25">
      <c r="A78" s="29"/>
      <c r="B78" s="118" t="s">
        <v>265</v>
      </c>
      <c r="C78" s="143"/>
      <c r="D78" s="144"/>
      <c r="E78" s="145"/>
      <c r="F78" s="143"/>
      <c r="G78" s="146"/>
      <c r="H78" s="55"/>
      <c r="I78" s="108">
        <f>SUM(I79:I82)</f>
        <v>14.564</v>
      </c>
      <c r="J78" s="54">
        <v>2017</v>
      </c>
    </row>
    <row r="79" spans="1:10" ht="30.75" customHeight="1" x14ac:dyDescent="0.25">
      <c r="A79" s="29">
        <v>13</v>
      </c>
      <c r="B79" s="129" t="s">
        <v>266</v>
      </c>
      <c r="C79" s="40" t="s">
        <v>214</v>
      </c>
      <c r="D79" s="138" t="s">
        <v>215</v>
      </c>
      <c r="E79" s="139">
        <v>42783</v>
      </c>
      <c r="F79" s="138" t="s">
        <v>267</v>
      </c>
      <c r="G79" s="139">
        <v>42928</v>
      </c>
      <c r="H79" s="55" t="s">
        <v>18</v>
      </c>
      <c r="I79" s="140">
        <v>0.42399999999999999</v>
      </c>
    </row>
    <row r="80" spans="1:10" ht="30.75" customHeight="1" x14ac:dyDescent="0.25">
      <c r="A80" s="29">
        <v>14</v>
      </c>
      <c r="B80" s="113" t="s">
        <v>268</v>
      </c>
      <c r="C80" s="3" t="s">
        <v>269</v>
      </c>
      <c r="D80" s="2" t="s">
        <v>270</v>
      </c>
      <c r="E80" s="4">
        <v>42937</v>
      </c>
      <c r="F80" s="2" t="s">
        <v>271</v>
      </c>
      <c r="G80" s="4">
        <v>43154</v>
      </c>
      <c r="H80" s="169"/>
      <c r="I80" s="105">
        <v>1.7</v>
      </c>
    </row>
    <row r="81" spans="1:14" ht="30.75" customHeight="1" x14ac:dyDescent="0.25">
      <c r="A81" s="29">
        <v>15</v>
      </c>
      <c r="B81" s="121" t="s">
        <v>272</v>
      </c>
      <c r="C81" s="33" t="s">
        <v>273</v>
      </c>
      <c r="D81" s="20" t="s">
        <v>274</v>
      </c>
      <c r="E81" s="6">
        <v>42882</v>
      </c>
      <c r="F81" s="20" t="s">
        <v>275</v>
      </c>
      <c r="G81" s="6">
        <v>43042</v>
      </c>
      <c r="H81" s="55" t="s">
        <v>18</v>
      </c>
      <c r="I81" s="116">
        <v>1.64</v>
      </c>
    </row>
    <row r="82" spans="1:14" ht="30.75" customHeight="1" x14ac:dyDescent="0.25">
      <c r="A82" s="29">
        <v>16</v>
      </c>
      <c r="B82" s="113" t="s">
        <v>276</v>
      </c>
      <c r="C82" s="3" t="s">
        <v>229</v>
      </c>
      <c r="D82" s="2" t="s">
        <v>230</v>
      </c>
      <c r="E82" s="4">
        <v>43000</v>
      </c>
      <c r="F82" s="2" t="s">
        <v>277</v>
      </c>
      <c r="G82" s="4">
        <v>43042</v>
      </c>
      <c r="H82" s="55" t="s">
        <v>18</v>
      </c>
      <c r="I82" s="105">
        <v>10.8</v>
      </c>
    </row>
    <row r="83" spans="1:14" ht="15.75" customHeight="1" x14ac:dyDescent="0.25">
      <c r="A83" s="29"/>
      <c r="B83" s="148" t="s">
        <v>166</v>
      </c>
      <c r="C83" s="3"/>
      <c r="D83" s="2"/>
      <c r="E83" s="4"/>
      <c r="F83" s="2"/>
      <c r="G83" s="4"/>
      <c r="H83" s="142"/>
      <c r="I83" s="149">
        <f>SUM(I84:I93)</f>
        <v>88.649999999999991</v>
      </c>
    </row>
    <row r="84" spans="1:14" ht="30.75" customHeight="1" x14ac:dyDescent="0.25">
      <c r="A84" s="29">
        <v>17</v>
      </c>
      <c r="B84" s="113" t="s">
        <v>278</v>
      </c>
      <c r="C84" s="3" t="s">
        <v>279</v>
      </c>
      <c r="D84" s="2" t="s">
        <v>280</v>
      </c>
      <c r="E84" s="4">
        <v>43147</v>
      </c>
      <c r="F84" s="2" t="s">
        <v>281</v>
      </c>
      <c r="G84" s="4">
        <v>43311</v>
      </c>
      <c r="H84" s="166"/>
      <c r="I84" s="105">
        <v>2</v>
      </c>
    </row>
    <row r="85" spans="1:14" ht="30.75" customHeight="1" x14ac:dyDescent="0.25">
      <c r="A85" s="29">
        <v>18</v>
      </c>
      <c r="B85" s="121" t="s">
        <v>282</v>
      </c>
      <c r="C85" s="33" t="s">
        <v>283</v>
      </c>
      <c r="D85" s="20" t="s">
        <v>284</v>
      </c>
      <c r="E85" s="6">
        <v>43228</v>
      </c>
      <c r="F85" s="20" t="s">
        <v>285</v>
      </c>
      <c r="G85" s="6">
        <v>43455</v>
      </c>
      <c r="H85" s="55" t="s">
        <v>18</v>
      </c>
      <c r="I85" s="116">
        <v>3.5</v>
      </c>
    </row>
    <row r="86" spans="1:14" ht="30.75" customHeight="1" x14ac:dyDescent="0.25">
      <c r="A86" s="29">
        <v>19</v>
      </c>
      <c r="B86" s="113" t="s">
        <v>286</v>
      </c>
      <c r="C86" s="3" t="s">
        <v>287</v>
      </c>
      <c r="D86" s="2" t="s">
        <v>288</v>
      </c>
      <c r="E86" s="4">
        <v>40518</v>
      </c>
      <c r="F86" s="2" t="s">
        <v>289</v>
      </c>
      <c r="G86" s="4">
        <v>43489</v>
      </c>
      <c r="H86" s="166"/>
      <c r="I86" s="105">
        <v>8</v>
      </c>
    </row>
    <row r="87" spans="1:14" s="130" customFormat="1" ht="30.75" customHeight="1" x14ac:dyDescent="0.25">
      <c r="A87" s="29">
        <v>20</v>
      </c>
      <c r="B87" s="113" t="s">
        <v>290</v>
      </c>
      <c r="C87" s="3" t="s">
        <v>291</v>
      </c>
      <c r="D87" s="2" t="s">
        <v>292</v>
      </c>
      <c r="E87" s="150">
        <v>43520</v>
      </c>
      <c r="F87" s="2" t="s">
        <v>293</v>
      </c>
      <c r="G87" s="4">
        <v>43747</v>
      </c>
      <c r="H87" s="131"/>
      <c r="I87" s="105">
        <v>21.45</v>
      </c>
    </row>
    <row r="88" spans="1:14" s="130" customFormat="1" ht="30.75" customHeight="1" x14ac:dyDescent="0.25">
      <c r="A88" s="29">
        <v>21</v>
      </c>
      <c r="B88" s="113" t="s">
        <v>294</v>
      </c>
      <c r="C88" s="3" t="s">
        <v>283</v>
      </c>
      <c r="D88" s="2" t="s">
        <v>295</v>
      </c>
      <c r="E88" s="150">
        <v>43677</v>
      </c>
      <c r="F88" s="2" t="s">
        <v>296</v>
      </c>
      <c r="G88" s="4">
        <v>43794</v>
      </c>
      <c r="H88" s="131"/>
      <c r="I88" s="105">
        <v>6.4</v>
      </c>
    </row>
    <row r="89" spans="1:14" s="130" customFormat="1" ht="30.75" customHeight="1" x14ac:dyDescent="0.25">
      <c r="A89" s="29">
        <v>22</v>
      </c>
      <c r="B89" s="113" t="s">
        <v>297</v>
      </c>
      <c r="C89" s="3" t="s">
        <v>298</v>
      </c>
      <c r="D89" s="2" t="s">
        <v>299</v>
      </c>
      <c r="E89" s="150">
        <v>43706</v>
      </c>
      <c r="F89" s="2" t="s">
        <v>300</v>
      </c>
      <c r="G89" s="4">
        <v>43816</v>
      </c>
      <c r="H89" s="131"/>
      <c r="I89" s="151">
        <v>1.5</v>
      </c>
    </row>
    <row r="90" spans="1:14" s="130" customFormat="1" ht="30.75" customHeight="1" x14ac:dyDescent="0.25">
      <c r="A90" s="29">
        <v>23</v>
      </c>
      <c r="B90" s="113" t="s">
        <v>301</v>
      </c>
      <c r="C90" s="3" t="s">
        <v>302</v>
      </c>
      <c r="D90" s="2" t="s">
        <v>303</v>
      </c>
      <c r="E90" s="150">
        <v>43741</v>
      </c>
      <c r="F90" s="2" t="s">
        <v>304</v>
      </c>
      <c r="G90" s="4">
        <v>43794</v>
      </c>
      <c r="H90" s="131"/>
      <c r="I90" s="152">
        <v>13.5</v>
      </c>
      <c r="N90" s="130">
        <v>25</v>
      </c>
    </row>
    <row r="91" spans="1:14" s="130" customFormat="1" ht="30.75" customHeight="1" x14ac:dyDescent="0.25">
      <c r="A91" s="29">
        <v>24</v>
      </c>
      <c r="B91" s="113" t="s">
        <v>305</v>
      </c>
      <c r="C91" s="3" t="s">
        <v>306</v>
      </c>
      <c r="D91" s="2" t="s">
        <v>307</v>
      </c>
      <c r="E91" s="150">
        <v>43783</v>
      </c>
      <c r="F91" s="2" t="s">
        <v>308</v>
      </c>
      <c r="G91" s="4">
        <v>43816</v>
      </c>
      <c r="H91" s="131"/>
      <c r="I91" s="152">
        <v>12</v>
      </c>
    </row>
    <row r="92" spans="1:14" s="130" customFormat="1" ht="30.75" customHeight="1" x14ac:dyDescent="0.25">
      <c r="A92" s="29">
        <v>25</v>
      </c>
      <c r="B92" s="113" t="s">
        <v>309</v>
      </c>
      <c r="C92" s="3" t="s">
        <v>310</v>
      </c>
      <c r="D92" s="2" t="s">
        <v>311</v>
      </c>
      <c r="E92" s="150">
        <v>43484</v>
      </c>
      <c r="F92" s="2" t="s">
        <v>312</v>
      </c>
      <c r="G92" s="4">
        <v>43769</v>
      </c>
      <c r="H92" s="131"/>
      <c r="I92" s="105">
        <v>9.5</v>
      </c>
    </row>
    <row r="93" spans="1:14" s="130" customFormat="1" ht="31.5" customHeight="1" thickBot="1" x14ac:dyDescent="0.3">
      <c r="A93" s="29">
        <v>26</v>
      </c>
      <c r="B93" s="158" t="s">
        <v>313</v>
      </c>
      <c r="C93" s="159" t="s">
        <v>314</v>
      </c>
      <c r="D93" s="160" t="s">
        <v>315</v>
      </c>
      <c r="E93" s="161">
        <v>43812</v>
      </c>
      <c r="F93" s="160" t="s">
        <v>316</v>
      </c>
      <c r="G93" s="162" t="s">
        <v>317</v>
      </c>
      <c r="H93" s="170"/>
      <c r="I93" s="163">
        <v>10.8</v>
      </c>
    </row>
    <row r="94" spans="1:14" ht="18" customHeight="1" thickBot="1" x14ac:dyDescent="0.3">
      <c r="A94" s="147">
        <f>SUM(A93,A62,A40,A30)</f>
        <v>71</v>
      </c>
      <c r="B94" s="174" t="s">
        <v>318</v>
      </c>
      <c r="C94" s="175" t="s">
        <v>11</v>
      </c>
      <c r="D94" s="176">
        <f>SUM(D64,D41,D31,D4)</f>
        <v>1400</v>
      </c>
      <c r="E94" s="177"/>
      <c r="F94" s="175" t="s">
        <v>12</v>
      </c>
      <c r="G94" s="178">
        <f>SUM(G64,G41,G31,G4)</f>
        <v>128.822</v>
      </c>
      <c r="H94" s="177"/>
      <c r="I94" s="179">
        <f>SUM(I64,I41,I31,I4)</f>
        <v>1291.028</v>
      </c>
    </row>
  </sheetData>
  <autoFilter ref="B3:I94" xr:uid="{00000000-0009-0000-0000-000000000000}"/>
  <mergeCells count="15">
    <mergeCell ref="B1:I1"/>
    <mergeCell ref="B2:I2"/>
    <mergeCell ref="B5:G5"/>
    <mergeCell ref="A6:A7"/>
    <mergeCell ref="C6:C7"/>
    <mergeCell ref="D6:D7"/>
    <mergeCell ref="B37:G37"/>
    <mergeCell ref="B13:G13"/>
    <mergeCell ref="B32:G32"/>
    <mergeCell ref="A34:A35"/>
    <mergeCell ref="C34:C35"/>
    <mergeCell ref="D34:D35"/>
    <mergeCell ref="E34:E35"/>
    <mergeCell ref="F34:F35"/>
    <mergeCell ref="G34:G35"/>
  </mergeCells>
  <printOptions horizontalCentered="1"/>
  <pageMargins left="0.16" right="0.13" top="0.31" bottom="0.22" header="0.2" footer="0.16"/>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DA6A-F401-440E-91DA-8C68FB85949D}">
  <sheetPr>
    <tabColor rgb="FFFFFF00"/>
  </sheetPr>
  <dimension ref="A2:S31"/>
  <sheetViews>
    <sheetView tabSelected="1" view="pageBreakPreview" zoomScaleSheetLayoutView="100" workbookViewId="0">
      <selection activeCell="Y20" sqref="Y20"/>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4" max="15" width="0" hidden="1" customWidth="1"/>
    <col min="16" max="16" width="13.28515625" hidden="1" customWidth="1"/>
    <col min="17" max="19" width="0" hidden="1" customWidth="1"/>
  </cols>
  <sheetData>
    <row r="2" spans="1:19" ht="21" x14ac:dyDescent="0.35">
      <c r="A2" s="364" t="s">
        <v>343</v>
      </c>
      <c r="B2" s="364"/>
      <c r="C2" s="364"/>
      <c r="D2" s="364"/>
      <c r="E2" s="364"/>
      <c r="F2" s="364"/>
      <c r="G2" s="364"/>
      <c r="H2" s="364"/>
      <c r="I2" s="364"/>
      <c r="J2" s="364"/>
      <c r="K2" s="364"/>
      <c r="L2" s="364"/>
      <c r="M2" s="364"/>
    </row>
    <row r="3" spans="1:19" ht="15.75" x14ac:dyDescent="0.25">
      <c r="A3" s="365" t="s">
        <v>413</v>
      </c>
      <c r="B3" s="365"/>
      <c r="C3" s="365"/>
      <c r="D3" s="365"/>
      <c r="E3" s="365"/>
      <c r="F3" s="365"/>
      <c r="G3" s="365"/>
      <c r="H3" s="365"/>
      <c r="I3" s="365"/>
      <c r="J3" s="365"/>
      <c r="K3" s="365"/>
      <c r="L3" s="365"/>
      <c r="M3" s="365"/>
    </row>
    <row r="4" spans="1:19" s="61" customFormat="1" ht="48" customHeight="1" x14ac:dyDescent="0.25">
      <c r="A4" s="366" t="s">
        <v>345</v>
      </c>
      <c r="B4" s="366" t="s">
        <v>346</v>
      </c>
      <c r="C4" s="366"/>
      <c r="D4" s="272" t="s">
        <v>347</v>
      </c>
      <c r="E4" s="366" t="s">
        <v>348</v>
      </c>
      <c r="F4" s="366" t="s">
        <v>349</v>
      </c>
      <c r="G4" s="366"/>
      <c r="H4" s="366" t="s">
        <v>350</v>
      </c>
      <c r="I4" s="366"/>
      <c r="J4" s="367" t="s">
        <v>348</v>
      </c>
      <c r="K4" s="366" t="s">
        <v>351</v>
      </c>
      <c r="L4" s="366"/>
      <c r="M4" s="272" t="s">
        <v>352</v>
      </c>
    </row>
    <row r="5" spans="1:19" s="61" customFormat="1" ht="27.75" customHeight="1" thickTop="1" thickBot="1" x14ac:dyDescent="0.3">
      <c r="A5" s="366"/>
      <c r="B5" s="369" t="s">
        <v>353</v>
      </c>
      <c r="C5" s="369"/>
      <c r="D5" s="273" t="s">
        <v>354</v>
      </c>
      <c r="E5" s="366"/>
      <c r="F5" s="273" t="s">
        <v>355</v>
      </c>
      <c r="G5" s="273" t="s">
        <v>356</v>
      </c>
      <c r="H5" s="273" t="s">
        <v>355</v>
      </c>
      <c r="I5" s="273" t="s">
        <v>356</v>
      </c>
      <c r="J5" s="368"/>
      <c r="K5" s="273" t="s">
        <v>355</v>
      </c>
      <c r="L5" s="273" t="s">
        <v>356</v>
      </c>
      <c r="M5" s="273" t="s">
        <v>353</v>
      </c>
    </row>
    <row r="6" spans="1:19" s="61" customFormat="1" ht="18" customHeight="1" thickTop="1" thickBot="1" x14ac:dyDescent="0.3">
      <c r="A6" s="370" t="s">
        <v>357</v>
      </c>
      <c r="B6" s="334">
        <v>250</v>
      </c>
      <c r="C6" s="335"/>
      <c r="D6" s="275">
        <v>5.9</v>
      </c>
      <c r="E6" s="272"/>
      <c r="F6" s="273"/>
      <c r="G6" s="273"/>
      <c r="H6" s="273"/>
      <c r="I6" s="63"/>
      <c r="J6" s="345" t="s">
        <v>358</v>
      </c>
      <c r="K6" s="64">
        <v>5</v>
      </c>
      <c r="L6" s="165">
        <f>'COE Dec312021'!I42</f>
        <v>35.956000000000003</v>
      </c>
      <c r="M6" s="356">
        <f>250-SUM(L6:L9)</f>
        <v>98.887</v>
      </c>
      <c r="P6" s="84">
        <f>SUM(L6:L8)</f>
        <v>147.357</v>
      </c>
    </row>
    <row r="7" spans="1:19" s="61" customFormat="1" ht="18" customHeight="1" thickTop="1" thickBot="1" x14ac:dyDescent="0.3">
      <c r="A7" s="371"/>
      <c r="B7" s="336"/>
      <c r="C7" s="337"/>
      <c r="D7" s="155" t="s">
        <v>359</v>
      </c>
      <c r="E7" s="65" t="s">
        <v>360</v>
      </c>
      <c r="F7" s="62">
        <v>0</v>
      </c>
      <c r="G7" s="62">
        <v>0</v>
      </c>
      <c r="H7" s="66">
        <f>63-K7</f>
        <v>62</v>
      </c>
      <c r="I7" s="62">
        <f>603.09-L7</f>
        <v>594.59</v>
      </c>
      <c r="J7" s="346"/>
      <c r="K7" s="66">
        <v>1</v>
      </c>
      <c r="L7" s="62">
        <v>8.5</v>
      </c>
      <c r="M7" s="357"/>
      <c r="O7" s="67">
        <v>34.6</v>
      </c>
    </row>
    <row r="8" spans="1:19" s="61" customFormat="1" ht="30" customHeight="1" thickTop="1" thickBot="1" x14ac:dyDescent="0.3">
      <c r="A8" s="371"/>
      <c r="B8" s="336"/>
      <c r="C8" s="337"/>
      <c r="D8" s="155" t="s">
        <v>409</v>
      </c>
      <c r="E8" s="65"/>
      <c r="F8" s="62"/>
      <c r="G8" s="62"/>
      <c r="H8" s="66"/>
      <c r="I8" s="62"/>
      <c r="J8" s="132"/>
      <c r="K8" s="66">
        <v>8</v>
      </c>
      <c r="L8" s="165">
        <f>'COE Dec312021'!I50</f>
        <v>102.901</v>
      </c>
      <c r="M8" s="357"/>
      <c r="O8" s="67"/>
    </row>
    <row r="9" spans="1:19" s="61" customFormat="1" ht="18" customHeight="1" thickTop="1" thickBot="1" x14ac:dyDescent="0.3">
      <c r="A9" s="372"/>
      <c r="B9" s="338"/>
      <c r="C9" s="339"/>
      <c r="D9" s="155" t="s">
        <v>361</v>
      </c>
      <c r="E9" s="65"/>
      <c r="F9" s="62"/>
      <c r="G9" s="62"/>
      <c r="H9" s="66"/>
      <c r="I9" s="62"/>
      <c r="J9" s="132"/>
      <c r="K9" s="66">
        <v>2</v>
      </c>
      <c r="L9" s="165">
        <f>'COE Dec312021'!I59</f>
        <v>3.7559999999999998</v>
      </c>
      <c r="M9" s="358"/>
      <c r="O9" s="67"/>
    </row>
    <row r="10" spans="1:19" s="61" customFormat="1" ht="17.25" customHeight="1" thickTop="1" thickBot="1" x14ac:dyDescent="0.3">
      <c r="A10" s="347" t="s">
        <v>362</v>
      </c>
      <c r="B10" s="68">
        <v>200</v>
      </c>
      <c r="C10" s="69"/>
      <c r="D10" s="156">
        <v>8.5299999999999994</v>
      </c>
      <c r="E10" s="65"/>
      <c r="F10" s="62"/>
      <c r="G10" s="62"/>
      <c r="H10" s="66"/>
      <c r="I10" s="62"/>
      <c r="J10" s="348" t="s">
        <v>363</v>
      </c>
      <c r="K10" s="66">
        <v>3</v>
      </c>
      <c r="L10" s="62">
        <v>249.9</v>
      </c>
      <c r="M10" s="344">
        <v>0</v>
      </c>
      <c r="O10" s="67">
        <v>393.9</v>
      </c>
    </row>
    <row r="11" spans="1:19" s="61" customFormat="1" ht="17.25" customHeight="1" x14ac:dyDescent="0.25">
      <c r="A11" s="347"/>
      <c r="B11" s="71">
        <v>200</v>
      </c>
      <c r="C11" s="72" t="s">
        <v>364</v>
      </c>
      <c r="D11" s="156" t="s">
        <v>365</v>
      </c>
      <c r="E11" s="65" t="s">
        <v>363</v>
      </c>
      <c r="F11" s="73">
        <v>7</v>
      </c>
      <c r="G11" s="70">
        <v>1023.55</v>
      </c>
      <c r="H11" s="73">
        <f>11-K11</f>
        <v>8</v>
      </c>
      <c r="I11" s="70">
        <f>706.9-L11</f>
        <v>562.9</v>
      </c>
      <c r="J11" s="349"/>
      <c r="K11" s="66">
        <v>3</v>
      </c>
      <c r="L11" s="62">
        <v>144</v>
      </c>
      <c r="M11" s="344"/>
      <c r="O11" s="67">
        <v>525.95000000000005</v>
      </c>
    </row>
    <row r="12" spans="1:19" s="61" customFormat="1" ht="17.25" customHeight="1" x14ac:dyDescent="0.25">
      <c r="A12" s="347" t="s">
        <v>366</v>
      </c>
      <c r="B12" s="71">
        <v>50</v>
      </c>
      <c r="C12" s="72"/>
      <c r="D12" s="156">
        <v>9.68</v>
      </c>
      <c r="E12" s="65"/>
      <c r="F12" s="73"/>
      <c r="G12" s="70"/>
      <c r="H12" s="73"/>
      <c r="I12" s="70"/>
      <c r="J12" s="348" t="s">
        <v>367</v>
      </c>
      <c r="K12" s="66">
        <v>6</v>
      </c>
      <c r="L12" s="62">
        <v>108.9</v>
      </c>
      <c r="M12" s="360">
        <v>0</v>
      </c>
      <c r="O12" s="67">
        <f>125.16</f>
        <v>125.16</v>
      </c>
    </row>
    <row r="13" spans="1:19" s="61" customFormat="1" ht="17.25" customHeight="1" x14ac:dyDescent="0.25">
      <c r="A13" s="347"/>
      <c r="B13" s="71">
        <v>450</v>
      </c>
      <c r="C13" s="72" t="s">
        <v>364</v>
      </c>
      <c r="D13" s="156" t="s">
        <v>368</v>
      </c>
      <c r="E13" s="65" t="s">
        <v>367</v>
      </c>
      <c r="F13" s="73">
        <v>22</v>
      </c>
      <c r="G13" s="70">
        <v>761.97</v>
      </c>
      <c r="H13" s="73">
        <f>24-K13</f>
        <v>7</v>
      </c>
      <c r="I13" s="70">
        <f>770.022-L13</f>
        <v>352.97200000000004</v>
      </c>
      <c r="J13" s="349"/>
      <c r="K13" s="66">
        <v>17</v>
      </c>
      <c r="L13" s="62">
        <v>417.05</v>
      </c>
      <c r="M13" s="360"/>
    </row>
    <row r="14" spans="1:19" s="61" customFormat="1" ht="18" customHeight="1" x14ac:dyDescent="0.25">
      <c r="A14" s="331" t="s">
        <v>369</v>
      </c>
      <c r="B14" s="350">
        <v>250</v>
      </c>
      <c r="C14" s="351"/>
      <c r="D14" s="156">
        <v>6.63</v>
      </c>
      <c r="E14" s="65" t="s">
        <v>363</v>
      </c>
      <c r="F14" s="70">
        <v>0</v>
      </c>
      <c r="G14" s="70">
        <v>0</v>
      </c>
      <c r="H14" s="73">
        <f>15-K14</f>
        <v>3</v>
      </c>
      <c r="I14" s="70">
        <v>44.366999999999997</v>
      </c>
      <c r="J14" s="348" t="s">
        <v>363</v>
      </c>
      <c r="K14" s="66">
        <v>12</v>
      </c>
      <c r="L14" s="165">
        <f>'COE NOv252020'!I61</f>
        <v>117.351</v>
      </c>
      <c r="M14" s="356">
        <v>0</v>
      </c>
      <c r="P14" s="74" t="s">
        <v>370</v>
      </c>
      <c r="R14" s="75">
        <f>L18/1569*100</f>
        <v>84.64040790312302</v>
      </c>
      <c r="S14" s="61" t="s">
        <v>371</v>
      </c>
    </row>
    <row r="15" spans="1:19" s="61" customFormat="1" ht="18" customHeight="1" x14ac:dyDescent="0.25">
      <c r="A15" s="332"/>
      <c r="B15" s="352"/>
      <c r="C15" s="353"/>
      <c r="D15" s="362" t="s">
        <v>372</v>
      </c>
      <c r="E15" s="362"/>
      <c r="F15" s="73"/>
      <c r="G15" s="70"/>
      <c r="H15" s="73"/>
      <c r="I15" s="70"/>
      <c r="J15" s="361"/>
      <c r="K15" s="76">
        <v>4</v>
      </c>
      <c r="L15" s="165">
        <f>'COE Dec312021'!I76</f>
        <v>18.064</v>
      </c>
      <c r="M15" s="357"/>
      <c r="P15" s="74"/>
      <c r="R15" s="75"/>
    </row>
    <row r="16" spans="1:19" s="61" customFormat="1" ht="18" customHeight="1" x14ac:dyDescent="0.25">
      <c r="A16" s="333"/>
      <c r="B16" s="354"/>
      <c r="C16" s="355"/>
      <c r="D16" s="155" t="s">
        <v>415</v>
      </c>
      <c r="E16" s="277"/>
      <c r="F16" s="73"/>
      <c r="G16" s="70"/>
      <c r="H16" s="73"/>
      <c r="I16" s="70"/>
      <c r="J16" s="276"/>
      <c r="K16" s="76">
        <v>14</v>
      </c>
      <c r="L16" s="62">
        <f>'COE Dec312021'!I82</f>
        <v>121.63000000000001</v>
      </c>
      <c r="M16" s="358"/>
      <c r="P16" s="74"/>
      <c r="R16" s="75"/>
    </row>
    <row r="17" spans="1:18" s="61" customFormat="1" ht="29.25" customHeight="1" thickTop="1" thickBot="1" x14ac:dyDescent="0.3">
      <c r="A17" s="274" t="s">
        <v>373</v>
      </c>
      <c r="B17" s="77">
        <v>10</v>
      </c>
      <c r="C17" s="78"/>
      <c r="D17" s="343" t="s">
        <v>374</v>
      </c>
      <c r="E17" s="343"/>
      <c r="F17" s="73"/>
      <c r="G17" s="70"/>
      <c r="H17" s="73"/>
      <c r="I17" s="70"/>
      <c r="J17" s="70">
        <v>0</v>
      </c>
      <c r="K17" s="70">
        <v>0</v>
      </c>
      <c r="L17" s="70">
        <v>0</v>
      </c>
      <c r="M17" s="62">
        <v>0</v>
      </c>
      <c r="P17" s="74"/>
      <c r="R17" s="75"/>
    </row>
    <row r="18" spans="1:18" s="306" customFormat="1" ht="28.5" customHeight="1" thickTop="1" thickBot="1" x14ac:dyDescent="0.3">
      <c r="A18" s="300" t="s">
        <v>318</v>
      </c>
      <c r="B18" s="301">
        <f>SUM(B6:B17)</f>
        <v>1410</v>
      </c>
      <c r="C18" s="302"/>
      <c r="D18" s="303"/>
      <c r="E18" s="303"/>
      <c r="F18" s="300">
        <f>SUM(F11:F14)</f>
        <v>29</v>
      </c>
      <c r="G18" s="303">
        <f>SUM(G7:G14)</f>
        <v>1785.52</v>
      </c>
      <c r="H18" s="300">
        <f>SUM(H7:H14)</f>
        <v>80</v>
      </c>
      <c r="I18" s="303">
        <f>SUM(I7:I14)</f>
        <v>1554.829</v>
      </c>
      <c r="J18" s="304"/>
      <c r="K18" s="300">
        <f>SUM(K6:K17)</f>
        <v>75</v>
      </c>
      <c r="L18" s="305">
        <f>SUM(L6:L17)</f>
        <v>1328.008</v>
      </c>
      <c r="M18" s="305">
        <f>SUM(M6:M17)</f>
        <v>98.887</v>
      </c>
      <c r="O18" s="307">
        <f>B18-L18</f>
        <v>81.991999999999962</v>
      </c>
    </row>
    <row r="19" spans="1:18" ht="13.5" customHeight="1" thickTop="1" x14ac:dyDescent="0.25">
      <c r="A19" s="85" t="s">
        <v>375</v>
      </c>
      <c r="B19" s="85"/>
      <c r="C19" s="85"/>
      <c r="D19" s="85"/>
      <c r="E19" s="85"/>
      <c r="F19" s="85"/>
      <c r="G19" s="85"/>
      <c r="H19" s="85"/>
      <c r="I19" s="85"/>
      <c r="K19" s="85"/>
      <c r="L19" s="85"/>
      <c r="M19" s="85"/>
    </row>
    <row r="20" spans="1:18" ht="13.5" customHeight="1" x14ac:dyDescent="0.25">
      <c r="A20" s="85" t="s">
        <v>376</v>
      </c>
    </row>
    <row r="21" spans="1:18" ht="13.5" customHeight="1" x14ac:dyDescent="0.25">
      <c r="A21" s="85" t="s">
        <v>377</v>
      </c>
    </row>
    <row r="22" spans="1:18" ht="13.5" customHeight="1" x14ac:dyDescent="0.25">
      <c r="A22" s="363" t="s">
        <v>410</v>
      </c>
      <c r="B22" s="363"/>
      <c r="C22" s="363"/>
      <c r="D22" s="363"/>
      <c r="E22" s="363"/>
      <c r="F22" s="363"/>
      <c r="G22" s="363"/>
      <c r="H22" s="363"/>
      <c r="I22" s="363"/>
      <c r="J22" s="363"/>
      <c r="K22" s="363"/>
      <c r="L22" s="363"/>
      <c r="M22" s="363"/>
    </row>
    <row r="23" spans="1:18" ht="13.5" customHeight="1" x14ac:dyDescent="0.25">
      <c r="A23" s="278"/>
      <c r="B23" s="278"/>
      <c r="C23" s="278"/>
      <c r="D23" s="278"/>
      <c r="E23" s="278"/>
      <c r="F23" s="278"/>
      <c r="G23" s="278"/>
      <c r="H23" s="278"/>
      <c r="I23" s="278"/>
      <c r="J23" s="278"/>
      <c r="K23" s="278"/>
    </row>
    <row r="24" spans="1:18" ht="226.5" hidden="1" customHeight="1" x14ac:dyDescent="0.25">
      <c r="A24" s="359" t="s">
        <v>379</v>
      </c>
      <c r="B24" s="359"/>
      <c r="C24" s="359"/>
      <c r="D24" s="359"/>
      <c r="E24" s="359"/>
      <c r="F24" s="359"/>
      <c r="G24" s="359"/>
      <c r="H24" s="359"/>
      <c r="I24" s="359"/>
      <c r="J24" s="359"/>
      <c r="K24" s="359"/>
      <c r="L24" s="359"/>
      <c r="M24" s="359"/>
    </row>
    <row r="25" spans="1:18" ht="13.5" customHeight="1" x14ac:dyDescent="0.25">
      <c r="A25" s="86"/>
      <c r="B25" s="87"/>
    </row>
    <row r="26" spans="1:18" ht="13.5" customHeight="1" x14ac:dyDescent="0.25">
      <c r="A26" s="86"/>
    </row>
    <row r="27" spans="1:18" x14ac:dyDescent="0.25">
      <c r="A27" s="88"/>
    </row>
    <row r="31" spans="1:18" x14ac:dyDescent="0.25">
      <c r="B31" s="89"/>
      <c r="C31" s="89"/>
    </row>
  </sheetData>
  <sheetProtection algorithmName="SHA-512" hashValue="Dh7E6YEGxx4MOrzM8BW3BGIF2SSaoWWQofEJNkXe9tDWhY2Wl7H8oIQVmTxdV7rcE8Tz+wn4WzLVkWH3LmUURA==" saltValue="b4yl/8SCHrsyy9QJezddhA==" spinCount="100000" sheet="1" objects="1" scenarios="1"/>
  <mergeCells count="28">
    <mergeCell ref="D17:E17"/>
    <mergeCell ref="A22:M22"/>
    <mergeCell ref="A24:M24"/>
    <mergeCell ref="A12:A13"/>
    <mergeCell ref="J12:J13"/>
    <mergeCell ref="M12:M13"/>
    <mergeCell ref="A14:A16"/>
    <mergeCell ref="B14:C16"/>
    <mergeCell ref="J14:J15"/>
    <mergeCell ref="M14:M16"/>
    <mergeCell ref="D15:E15"/>
    <mergeCell ref="J6:J7"/>
    <mergeCell ref="A10:A11"/>
    <mergeCell ref="J10:J11"/>
    <mergeCell ref="M10:M11"/>
    <mergeCell ref="A6:A9"/>
    <mergeCell ref="B6:C9"/>
    <mergeCell ref="M6:M9"/>
    <mergeCell ref="A2:M2"/>
    <mergeCell ref="A3:M3"/>
    <mergeCell ref="A4:A5"/>
    <mergeCell ref="B4:C4"/>
    <mergeCell ref="E4:E5"/>
    <mergeCell ref="F4:G4"/>
    <mergeCell ref="H4:I4"/>
    <mergeCell ref="J4:J5"/>
    <mergeCell ref="K4:L4"/>
    <mergeCell ref="B5:C5"/>
  </mergeCells>
  <printOptions horizontalCentered="1"/>
  <pageMargins left="0.16" right="0.16"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1193E-F261-4455-8130-1B17E2A01FBC}">
  <sheetPr>
    <tabColor rgb="FFFFFF00"/>
    <pageSetUpPr fitToPage="1"/>
  </sheetPr>
  <dimension ref="A1:N97"/>
  <sheetViews>
    <sheetView view="pageBreakPreview" topLeftCell="B1" zoomScaleNormal="100" zoomScaleSheetLayoutView="100" workbookViewId="0">
      <pane ySplit="3" topLeftCell="A4" activePane="bottomLeft" state="frozen"/>
      <selection pane="bottomLeft" activeCell="C11" sqref="C11"/>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6384" width="9.140625" style="22"/>
  </cols>
  <sheetData>
    <row r="1" spans="1:10" ht="37.5" customHeight="1" x14ac:dyDescent="0.25">
      <c r="B1" s="323" t="s">
        <v>319</v>
      </c>
      <c r="C1" s="323"/>
      <c r="D1" s="323"/>
      <c r="E1" s="323"/>
      <c r="F1" s="323"/>
      <c r="G1" s="323"/>
      <c r="H1" s="323"/>
      <c r="I1" s="323"/>
    </row>
    <row r="2" spans="1:10" ht="13.5" customHeight="1" x14ac:dyDescent="0.25">
      <c r="B2" s="324" t="s">
        <v>408</v>
      </c>
      <c r="C2" s="324"/>
      <c r="D2" s="324"/>
      <c r="E2" s="324"/>
      <c r="F2" s="324"/>
      <c r="G2" s="324"/>
      <c r="H2" s="324"/>
      <c r="I2" s="324"/>
    </row>
    <row r="3" spans="1:10" ht="40.5" customHeight="1" x14ac:dyDescent="0.25">
      <c r="B3" s="8" t="s">
        <v>2</v>
      </c>
      <c r="C3" s="9" t="s">
        <v>3</v>
      </c>
      <c r="D3" s="9" t="s">
        <v>4</v>
      </c>
      <c r="E3" s="9" t="s">
        <v>5</v>
      </c>
      <c r="F3" s="9" t="s">
        <v>6</v>
      </c>
      <c r="G3" s="9" t="s">
        <v>7</v>
      </c>
      <c r="H3" s="17" t="s">
        <v>8</v>
      </c>
      <c r="I3" s="10" t="s">
        <v>9</v>
      </c>
    </row>
    <row r="4" spans="1:10" ht="13.5" customHeight="1" x14ac:dyDescent="0.25">
      <c r="B4" s="7" t="s">
        <v>10</v>
      </c>
      <c r="C4" s="25" t="s">
        <v>11</v>
      </c>
      <c r="D4" s="26">
        <v>500</v>
      </c>
      <c r="E4" s="43"/>
      <c r="F4" s="25" t="s">
        <v>12</v>
      </c>
      <c r="G4" s="27">
        <v>0</v>
      </c>
      <c r="H4" s="27"/>
      <c r="I4" s="18">
        <f>SUM(I13,I5)</f>
        <v>525.95000000000005</v>
      </c>
    </row>
    <row r="5" spans="1:10" s="54" customFormat="1" ht="13.5" customHeight="1" x14ac:dyDescent="0.25">
      <c r="A5" s="29"/>
      <c r="B5" s="325" t="s">
        <v>13</v>
      </c>
      <c r="C5" s="326"/>
      <c r="D5" s="326"/>
      <c r="E5" s="326"/>
      <c r="F5" s="326"/>
      <c r="G5" s="326"/>
      <c r="H5" s="100"/>
      <c r="I5" s="101">
        <f>SUM(I6:I12)</f>
        <v>108.9</v>
      </c>
    </row>
    <row r="6" spans="1:10" ht="18" customHeight="1" x14ac:dyDescent="0.25">
      <c r="A6" s="319">
        <v>1</v>
      </c>
      <c r="B6" s="102" t="s">
        <v>14</v>
      </c>
      <c r="C6" s="327" t="s">
        <v>15</v>
      </c>
      <c r="D6" s="329" t="s">
        <v>16</v>
      </c>
      <c r="E6" s="32">
        <v>41774</v>
      </c>
      <c r="F6" s="268" t="s">
        <v>17</v>
      </c>
      <c r="G6" s="32">
        <v>41794</v>
      </c>
      <c r="H6" s="55" t="s">
        <v>18</v>
      </c>
      <c r="I6" s="103">
        <v>13</v>
      </c>
    </row>
    <row r="7" spans="1:10" ht="18" customHeight="1" x14ac:dyDescent="0.25">
      <c r="A7" s="319"/>
      <c r="B7" s="104" t="s">
        <v>19</v>
      </c>
      <c r="C7" s="328"/>
      <c r="D7" s="330"/>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39" customHeight="1" x14ac:dyDescent="0.25">
      <c r="A11" s="267">
        <v>5</v>
      </c>
      <c r="B11" s="106" t="s">
        <v>35</v>
      </c>
      <c r="C11" s="24" t="s">
        <v>398</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13" t="s">
        <v>43</v>
      </c>
      <c r="C13" s="314"/>
      <c r="D13" s="314"/>
      <c r="E13" s="314"/>
      <c r="F13" s="314"/>
      <c r="G13" s="315"/>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399</v>
      </c>
      <c r="D29" s="270" t="s">
        <v>103</v>
      </c>
      <c r="E29" s="13">
        <v>42443</v>
      </c>
      <c r="F29" s="31" t="s">
        <v>104</v>
      </c>
      <c r="G29" s="13">
        <v>42524</v>
      </c>
      <c r="H29" s="55" t="s">
        <v>18</v>
      </c>
      <c r="I29" s="105">
        <v>15</v>
      </c>
    </row>
    <row r="30" spans="1:10" ht="27" customHeight="1" x14ac:dyDescent="0.25">
      <c r="A30" s="267">
        <v>23</v>
      </c>
      <c r="B30" s="104" t="s">
        <v>105</v>
      </c>
      <c r="C30" s="269" t="s">
        <v>106</v>
      </c>
      <c r="D30" s="270" t="s">
        <v>107</v>
      </c>
      <c r="E30" s="13">
        <v>42443</v>
      </c>
      <c r="F30" s="31" t="s">
        <v>108</v>
      </c>
      <c r="G30" s="13">
        <v>42524</v>
      </c>
      <c r="H30" s="55" t="s">
        <v>18</v>
      </c>
      <c r="I30" s="105">
        <v>132.5</v>
      </c>
    </row>
    <row r="31" spans="1:10" ht="14.25" customHeight="1" x14ac:dyDescent="0.25">
      <c r="A31" s="29"/>
      <c r="B31" s="42" t="s">
        <v>109</v>
      </c>
      <c r="C31" s="35" t="s">
        <v>11</v>
      </c>
      <c r="D31" s="36">
        <v>400</v>
      </c>
      <c r="E31" s="37"/>
      <c r="F31" s="35" t="s">
        <v>12</v>
      </c>
      <c r="G31" s="38">
        <v>0</v>
      </c>
      <c r="H31" s="56"/>
      <c r="I31" s="39">
        <f>SUM(I37,I32)</f>
        <v>393.9</v>
      </c>
    </row>
    <row r="32" spans="1:10" s="54" customFormat="1" ht="13.5" customHeight="1" x14ac:dyDescent="0.25">
      <c r="A32" s="29"/>
      <c r="B32" s="316" t="s">
        <v>110</v>
      </c>
      <c r="C32" s="317"/>
      <c r="D32" s="317"/>
      <c r="E32" s="317"/>
      <c r="F32" s="317"/>
      <c r="G32" s="318"/>
      <c r="H32" s="57"/>
      <c r="I32" s="109">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9">
        <v>2</v>
      </c>
      <c r="B34" s="104" t="s">
        <v>115</v>
      </c>
      <c r="C34" s="320" t="s">
        <v>116</v>
      </c>
      <c r="D34" s="321" t="s">
        <v>117</v>
      </c>
      <c r="E34" s="322">
        <v>41954</v>
      </c>
      <c r="F34" s="321" t="s">
        <v>118</v>
      </c>
      <c r="G34" s="322">
        <v>41954</v>
      </c>
      <c r="H34" s="55" t="s">
        <v>18</v>
      </c>
      <c r="I34" s="111">
        <v>87</v>
      </c>
    </row>
    <row r="35" spans="1:9" ht="16.5" customHeight="1" x14ac:dyDescent="0.25">
      <c r="A35" s="319"/>
      <c r="B35" s="104" t="s">
        <v>119</v>
      </c>
      <c r="C35" s="320"/>
      <c r="D35" s="321"/>
      <c r="E35" s="322"/>
      <c r="F35" s="321"/>
      <c r="G35" s="322"/>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0" t="s">
        <v>124</v>
      </c>
      <c r="C37" s="311"/>
      <c r="D37" s="311"/>
      <c r="E37" s="311"/>
      <c r="F37" s="311"/>
      <c r="G37" s="312"/>
      <c r="H37" s="55"/>
      <c r="I37" s="112">
        <f>SUM(I38:I40)</f>
        <v>144</v>
      </c>
    </row>
    <row r="38" spans="1:9" ht="41.1" customHeight="1" x14ac:dyDescent="0.25">
      <c r="A38" s="29">
        <v>4</v>
      </c>
      <c r="B38" s="113" t="s">
        <v>125</v>
      </c>
      <c r="C38" s="3" t="s">
        <v>400</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x14ac:dyDescent="0.25">
      <c r="A40" s="29">
        <v>6</v>
      </c>
      <c r="B40" s="115" t="s">
        <v>133</v>
      </c>
      <c r="C40" s="33" t="s">
        <v>134</v>
      </c>
      <c r="D40" s="20" t="s">
        <v>135</v>
      </c>
      <c r="E40" s="6">
        <v>42165</v>
      </c>
      <c r="F40" s="20" t="s">
        <v>136</v>
      </c>
      <c r="G40" s="6">
        <v>42171</v>
      </c>
      <c r="H40" s="55" t="s">
        <v>18</v>
      </c>
      <c r="I40" s="116">
        <v>36</v>
      </c>
    </row>
    <row r="41" spans="1:9" ht="14.25" customHeight="1" x14ac:dyDescent="0.25">
      <c r="A41" s="29"/>
      <c r="B41" s="41" t="s">
        <v>137</v>
      </c>
      <c r="C41" s="35" t="s">
        <v>11</v>
      </c>
      <c r="D41" s="36">
        <v>250</v>
      </c>
      <c r="E41" s="37"/>
      <c r="F41" s="35" t="s">
        <v>12</v>
      </c>
      <c r="G41" s="223">
        <f>D41-I41</f>
        <v>98.887</v>
      </c>
      <c r="H41" s="56"/>
      <c r="I41" s="298">
        <f>SUM(I42,I48,I50,I59)</f>
        <v>151.113</v>
      </c>
    </row>
    <row r="42" spans="1:9" ht="12" customHeight="1" x14ac:dyDescent="0.25">
      <c r="A42" s="29"/>
      <c r="B42" s="122" t="s">
        <v>138</v>
      </c>
      <c r="C42" s="123"/>
      <c r="D42" s="124"/>
      <c r="E42" s="125"/>
      <c r="F42" s="123"/>
      <c r="G42" s="126"/>
      <c r="H42" s="127"/>
      <c r="I42" s="299">
        <f>SUM(I43:I47)</f>
        <v>35.956000000000003</v>
      </c>
    </row>
    <row r="43" spans="1:9" ht="30.75" customHeight="1" x14ac:dyDescent="0.25">
      <c r="A43" s="29">
        <v>1</v>
      </c>
      <c r="B43" s="129" t="s">
        <v>139</v>
      </c>
      <c r="C43" s="40" t="s">
        <v>140</v>
      </c>
      <c r="D43" s="268" t="s">
        <v>141</v>
      </c>
      <c r="E43" s="32">
        <v>41740</v>
      </c>
      <c r="F43" s="268" t="s">
        <v>142</v>
      </c>
      <c r="G43" s="32">
        <v>41806</v>
      </c>
      <c r="H43" s="57" t="s">
        <v>18</v>
      </c>
      <c r="I43" s="296">
        <v>8.1370000000000005</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54">
        <v>14.138999999999999</v>
      </c>
    </row>
    <row r="47" spans="1:9" s="45" customFormat="1" ht="30.75" customHeight="1" x14ac:dyDescent="0.25">
      <c r="A47" s="44">
        <v>5</v>
      </c>
      <c r="B47" s="121" t="s">
        <v>157</v>
      </c>
      <c r="C47" s="46" t="s">
        <v>158</v>
      </c>
      <c r="D47" s="47" t="s">
        <v>159</v>
      </c>
      <c r="E47" s="48">
        <v>42477</v>
      </c>
      <c r="F47" s="47" t="s">
        <v>160</v>
      </c>
      <c r="G47" s="49">
        <v>42593</v>
      </c>
      <c r="H47" s="55" t="s">
        <v>18</v>
      </c>
      <c r="I47" s="117">
        <v>8.08</v>
      </c>
    </row>
    <row r="48" spans="1:9" ht="15" customHeight="1" x14ac:dyDescent="0.25">
      <c r="A48" s="29"/>
      <c r="B48" s="118" t="s">
        <v>403</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403</v>
      </c>
      <c r="C50" s="59"/>
      <c r="D50" s="97"/>
      <c r="E50" s="98"/>
      <c r="F50" s="97"/>
      <c r="G50" s="60"/>
      <c r="H50" s="58"/>
      <c r="I50" s="297">
        <f>SUM(I51:I58)</f>
        <v>102.901</v>
      </c>
    </row>
    <row r="51" spans="1:14" s="45" customFormat="1" ht="34.5" customHeight="1" x14ac:dyDescent="0.25">
      <c r="A51" s="44">
        <v>7</v>
      </c>
      <c r="B51" s="106" t="s">
        <v>167</v>
      </c>
      <c r="C51" s="30" t="s">
        <v>168</v>
      </c>
      <c r="D51" s="97" t="s">
        <v>169</v>
      </c>
      <c r="E51" s="99">
        <v>43165</v>
      </c>
      <c r="F51" s="97" t="s">
        <v>170</v>
      </c>
      <c r="G51" s="60">
        <v>43454</v>
      </c>
      <c r="H51" s="166"/>
      <c r="I51" s="295">
        <v>3.1880000000000002</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281"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21" t="s">
        <v>185</v>
      </c>
      <c r="C56" s="33" t="s">
        <v>186</v>
      </c>
      <c r="D56" s="20" t="s">
        <v>187</v>
      </c>
      <c r="E56" s="6">
        <v>43602</v>
      </c>
      <c r="F56" s="20" t="s">
        <v>188</v>
      </c>
      <c r="G56" s="6">
        <v>43755</v>
      </c>
      <c r="H56" s="187"/>
      <c r="I56" s="116">
        <v>2.19</v>
      </c>
    </row>
    <row r="57" spans="1:14" ht="36.75" customHeight="1" x14ac:dyDescent="0.25">
      <c r="A57" s="29">
        <v>12</v>
      </c>
      <c r="B57" s="231" t="s">
        <v>189</v>
      </c>
      <c r="C57" s="231" t="s">
        <v>144</v>
      </c>
      <c r="D57" s="224" t="s">
        <v>190</v>
      </c>
      <c r="E57" s="232" t="s">
        <v>191</v>
      </c>
      <c r="F57" s="224" t="s">
        <v>192</v>
      </c>
      <c r="G57" s="233">
        <v>43858</v>
      </c>
      <c r="H57" s="234"/>
      <c r="I57" s="235">
        <v>20.399999999999999</v>
      </c>
    </row>
    <row r="58" spans="1:14" ht="39" customHeight="1" x14ac:dyDescent="0.25">
      <c r="A58" s="29">
        <v>13</v>
      </c>
      <c r="B58" s="231" t="s">
        <v>200</v>
      </c>
      <c r="C58" s="227" t="s">
        <v>201</v>
      </c>
      <c r="D58" s="225" t="s">
        <v>320</v>
      </c>
      <c r="E58" s="228">
        <v>43824</v>
      </c>
      <c r="F58" s="236" t="s">
        <v>321</v>
      </c>
      <c r="G58" s="237">
        <v>44110</v>
      </c>
      <c r="H58" s="234"/>
      <c r="I58" s="238">
        <v>1.2</v>
      </c>
    </row>
    <row r="59" spans="1:14" x14ac:dyDescent="0.25">
      <c r="A59" s="29"/>
      <c r="B59" s="118" t="s">
        <v>166</v>
      </c>
      <c r="C59" s="227"/>
      <c r="D59" s="225"/>
      <c r="E59" s="228"/>
      <c r="F59" s="236"/>
      <c r="G59" s="237"/>
      <c r="H59" s="234"/>
      <c r="I59" s="294">
        <f>SUM(I60:I61)</f>
        <v>3.7559999999999998</v>
      </c>
    </row>
    <row r="60" spans="1:14" ht="36.75" customHeight="1" x14ac:dyDescent="0.25">
      <c r="A60" s="29">
        <v>14</v>
      </c>
      <c r="B60" s="286" t="s">
        <v>195</v>
      </c>
      <c r="C60" s="287" t="s">
        <v>196</v>
      </c>
      <c r="D60" s="288" t="s">
        <v>322</v>
      </c>
      <c r="E60" s="289">
        <v>43836</v>
      </c>
      <c r="F60" s="290" t="s">
        <v>323</v>
      </c>
      <c r="G60" s="291">
        <v>43972</v>
      </c>
      <c r="H60" s="292"/>
      <c r="I60" s="293">
        <v>0.3</v>
      </c>
    </row>
    <row r="61" spans="1:14" ht="36.75" customHeight="1" x14ac:dyDescent="0.25">
      <c r="A61" s="29"/>
      <c r="B61" s="3" t="s">
        <v>404</v>
      </c>
      <c r="C61" s="30" t="s">
        <v>405</v>
      </c>
      <c r="D61" s="280" t="s">
        <v>406</v>
      </c>
      <c r="E61" s="99">
        <v>44440</v>
      </c>
      <c r="F61" s="31" t="s">
        <v>407</v>
      </c>
      <c r="G61" s="204">
        <v>44561</v>
      </c>
      <c r="H61" s="167"/>
      <c r="I61" s="205">
        <v>3.456</v>
      </c>
    </row>
    <row r="62" spans="1:14" ht="15" customHeight="1" x14ac:dyDescent="0.25">
      <c r="A62" s="29"/>
      <c r="B62" s="239" t="s">
        <v>210</v>
      </c>
      <c r="C62" s="229" t="s">
        <v>11</v>
      </c>
      <c r="D62" s="226">
        <v>250</v>
      </c>
      <c r="E62" s="230"/>
      <c r="F62" s="229" t="s">
        <v>12</v>
      </c>
      <c r="G62" s="240">
        <v>0</v>
      </c>
      <c r="H62" s="241"/>
      <c r="I62" s="242">
        <f>SUM(I63,I76,I82)</f>
        <v>257.04500000000002</v>
      </c>
    </row>
    <row r="63" spans="1:14" s="54" customFormat="1" ht="15" customHeight="1" x14ac:dyDescent="0.25">
      <c r="A63" s="29"/>
      <c r="B63" s="122" t="s">
        <v>211</v>
      </c>
      <c r="C63" s="134"/>
      <c r="D63" s="135"/>
      <c r="E63" s="136"/>
      <c r="F63" s="134"/>
      <c r="G63" s="137"/>
      <c r="H63" s="127"/>
      <c r="I63" s="128">
        <f>SUM(I64:I75)</f>
        <v>117.351</v>
      </c>
      <c r="J63" s="54" t="s">
        <v>212</v>
      </c>
    </row>
    <row r="64" spans="1:14" ht="38.25" customHeight="1" x14ac:dyDescent="0.25">
      <c r="A64" s="29">
        <v>1</v>
      </c>
      <c r="B64" s="129" t="s">
        <v>213</v>
      </c>
      <c r="C64" s="40" t="s">
        <v>214</v>
      </c>
      <c r="D64" s="138" t="s">
        <v>215</v>
      </c>
      <c r="E64" s="138" t="s">
        <v>216</v>
      </c>
      <c r="F64" s="138" t="s">
        <v>217</v>
      </c>
      <c r="G64" s="139">
        <v>41831</v>
      </c>
      <c r="H64" s="55" t="s">
        <v>18</v>
      </c>
      <c r="I64" s="140">
        <v>0.876</v>
      </c>
    </row>
    <row r="65" spans="1:10" ht="30.75" customHeight="1" x14ac:dyDescent="0.25">
      <c r="A65" s="29">
        <v>2</v>
      </c>
      <c r="B65" s="113" t="s">
        <v>218</v>
      </c>
      <c r="C65" s="3" t="s">
        <v>219</v>
      </c>
      <c r="D65" s="2" t="s">
        <v>220</v>
      </c>
      <c r="E65" s="2" t="s">
        <v>221</v>
      </c>
      <c r="F65" s="2" t="s">
        <v>222</v>
      </c>
      <c r="G65" s="4">
        <v>42171</v>
      </c>
      <c r="H65" s="55" t="s">
        <v>18</v>
      </c>
      <c r="I65" s="105">
        <v>14</v>
      </c>
    </row>
    <row r="66" spans="1:10" ht="38.25" customHeight="1" x14ac:dyDescent="0.25">
      <c r="A66" s="29">
        <v>3</v>
      </c>
      <c r="B66" s="113" t="s">
        <v>223</v>
      </c>
      <c r="C66" s="3" t="s">
        <v>224</v>
      </c>
      <c r="D66" s="2" t="s">
        <v>225</v>
      </c>
      <c r="E66" s="2" t="s">
        <v>226</v>
      </c>
      <c r="F66" s="2" t="s">
        <v>227</v>
      </c>
      <c r="G66" s="4">
        <v>41831</v>
      </c>
      <c r="H66" s="55" t="s">
        <v>18</v>
      </c>
      <c r="I66" s="141">
        <v>2.1749999999999998</v>
      </c>
    </row>
    <row r="67" spans="1:10" ht="39" customHeight="1" x14ac:dyDescent="0.25">
      <c r="A67" s="29">
        <v>4</v>
      </c>
      <c r="B67" s="113" t="s">
        <v>228</v>
      </c>
      <c r="C67" s="3" t="s">
        <v>229</v>
      </c>
      <c r="D67" s="2" t="s">
        <v>230</v>
      </c>
      <c r="E67" s="4">
        <v>41945</v>
      </c>
      <c r="F67" s="2" t="s">
        <v>231</v>
      </c>
      <c r="G67" s="4">
        <v>41977</v>
      </c>
      <c r="H67" s="55" t="s">
        <v>18</v>
      </c>
      <c r="I67" s="105">
        <v>12</v>
      </c>
    </row>
    <row r="68" spans="1:10" ht="25.5" customHeight="1" x14ac:dyDescent="0.25">
      <c r="A68" s="29">
        <v>5</v>
      </c>
      <c r="B68" s="113" t="s">
        <v>232</v>
      </c>
      <c r="C68" s="3" t="s">
        <v>233</v>
      </c>
      <c r="D68" s="2" t="s">
        <v>234</v>
      </c>
      <c r="E68" s="4">
        <v>42024</v>
      </c>
      <c r="F68" s="2" t="s">
        <v>235</v>
      </c>
      <c r="G68" s="4">
        <v>42335</v>
      </c>
      <c r="H68" s="55" t="s">
        <v>18</v>
      </c>
      <c r="I68" s="105">
        <v>20</v>
      </c>
    </row>
    <row r="69" spans="1:10" ht="26.25" customHeight="1" x14ac:dyDescent="0.25">
      <c r="A69" s="29">
        <v>6</v>
      </c>
      <c r="B69" s="113" t="s">
        <v>236</v>
      </c>
      <c r="C69" s="3" t="s">
        <v>237</v>
      </c>
      <c r="D69" s="2" t="s">
        <v>238</v>
      </c>
      <c r="E69" s="2" t="s">
        <v>239</v>
      </c>
      <c r="F69" s="2" t="s">
        <v>240</v>
      </c>
      <c r="G69" s="4">
        <v>42139</v>
      </c>
      <c r="H69" s="55" t="s">
        <v>18</v>
      </c>
      <c r="I69" s="105">
        <v>8</v>
      </c>
    </row>
    <row r="70" spans="1:10" ht="22.5" customHeight="1" x14ac:dyDescent="0.25">
      <c r="A70" s="29">
        <v>7</v>
      </c>
      <c r="B70" s="113" t="s">
        <v>241</v>
      </c>
      <c r="C70" s="3" t="s">
        <v>242</v>
      </c>
      <c r="D70" s="2" t="s">
        <v>243</v>
      </c>
      <c r="E70" s="4">
        <v>42195</v>
      </c>
      <c r="F70" s="2" t="s">
        <v>244</v>
      </c>
      <c r="G70" s="4">
        <v>42244</v>
      </c>
      <c r="H70" s="55" t="s">
        <v>18</v>
      </c>
      <c r="I70" s="105">
        <v>11.1</v>
      </c>
    </row>
    <row r="71" spans="1:10" ht="27" customHeight="1" x14ac:dyDescent="0.25">
      <c r="A71" s="29">
        <v>8</v>
      </c>
      <c r="B71" s="113" t="s">
        <v>245</v>
      </c>
      <c r="C71" s="3" t="s">
        <v>246</v>
      </c>
      <c r="D71" s="2" t="s">
        <v>247</v>
      </c>
      <c r="E71" s="4">
        <v>42283</v>
      </c>
      <c r="F71" s="2" t="s">
        <v>248</v>
      </c>
      <c r="G71" s="4">
        <v>42310</v>
      </c>
      <c r="H71" s="55" t="s">
        <v>18</v>
      </c>
      <c r="I71" s="105">
        <v>18</v>
      </c>
    </row>
    <row r="72" spans="1:10" ht="27" customHeight="1" x14ac:dyDescent="0.25">
      <c r="A72" s="29">
        <v>9</v>
      </c>
      <c r="B72" s="113" t="s">
        <v>249</v>
      </c>
      <c r="C72" s="3" t="s">
        <v>250</v>
      </c>
      <c r="D72" s="2" t="s">
        <v>251</v>
      </c>
      <c r="E72" s="4">
        <v>42300</v>
      </c>
      <c r="F72" s="2" t="s">
        <v>252</v>
      </c>
      <c r="G72" s="4">
        <v>42347</v>
      </c>
      <c r="H72" s="169"/>
      <c r="I72" s="105">
        <v>2.5</v>
      </c>
    </row>
    <row r="73" spans="1:10" ht="27.75" customHeight="1" x14ac:dyDescent="0.25">
      <c r="A73" s="29">
        <v>10</v>
      </c>
      <c r="B73" s="113" t="s">
        <v>253</v>
      </c>
      <c r="C73" s="3" t="s">
        <v>254</v>
      </c>
      <c r="D73" s="2" t="s">
        <v>255</v>
      </c>
      <c r="E73" s="4">
        <v>42427</v>
      </c>
      <c r="F73" s="2" t="s">
        <v>256</v>
      </c>
      <c r="G73" s="4">
        <v>42451</v>
      </c>
      <c r="H73" s="55" t="s">
        <v>18</v>
      </c>
      <c r="I73" s="105">
        <v>10.8</v>
      </c>
    </row>
    <row r="74" spans="1:10" ht="25.5" customHeight="1" x14ac:dyDescent="0.25">
      <c r="A74" s="29">
        <v>11</v>
      </c>
      <c r="B74" s="113" t="s">
        <v>257</v>
      </c>
      <c r="C74" s="3" t="s">
        <v>258</v>
      </c>
      <c r="D74" s="2" t="s">
        <v>259</v>
      </c>
      <c r="E74" s="4">
        <v>42653</v>
      </c>
      <c r="F74" s="2" t="s">
        <v>260</v>
      </c>
      <c r="G74" s="4">
        <v>42795</v>
      </c>
      <c r="H74" s="55" t="s">
        <v>18</v>
      </c>
      <c r="I74" s="105">
        <v>4.4000000000000004</v>
      </c>
    </row>
    <row r="75" spans="1:10" ht="25.5" customHeight="1" x14ac:dyDescent="0.25">
      <c r="A75" s="29">
        <v>12</v>
      </c>
      <c r="B75" s="113" t="s">
        <v>261</v>
      </c>
      <c r="C75" s="3" t="s">
        <v>262</v>
      </c>
      <c r="D75" s="2" t="s">
        <v>263</v>
      </c>
      <c r="E75" s="4">
        <v>42734</v>
      </c>
      <c r="F75" s="2" t="s">
        <v>264</v>
      </c>
      <c r="G75" s="4">
        <v>42877</v>
      </c>
      <c r="H75" s="55" t="s">
        <v>18</v>
      </c>
      <c r="I75" s="105">
        <v>13.5</v>
      </c>
    </row>
    <row r="76" spans="1:10" s="54" customFormat="1" ht="14.25" customHeight="1" x14ac:dyDescent="0.25">
      <c r="A76" s="29"/>
      <c r="B76" s="118" t="s">
        <v>414</v>
      </c>
      <c r="C76" s="143"/>
      <c r="D76" s="144"/>
      <c r="E76" s="145"/>
      <c r="F76" s="143"/>
      <c r="G76" s="146"/>
      <c r="H76" s="55"/>
      <c r="I76" s="108">
        <f>SUM(I77:I81)</f>
        <v>18.064</v>
      </c>
      <c r="J76" s="54">
        <v>2017</v>
      </c>
    </row>
    <row r="77" spans="1:10" ht="30.75" customHeight="1" x14ac:dyDescent="0.25">
      <c r="A77" s="29">
        <v>13</v>
      </c>
      <c r="B77" s="129" t="s">
        <v>266</v>
      </c>
      <c r="C77" s="40" t="s">
        <v>214</v>
      </c>
      <c r="D77" s="138" t="s">
        <v>215</v>
      </c>
      <c r="E77" s="139">
        <v>42783</v>
      </c>
      <c r="F77" s="138" t="s">
        <v>267</v>
      </c>
      <c r="G77" s="139">
        <v>42928</v>
      </c>
      <c r="H77" s="55" t="s">
        <v>18</v>
      </c>
      <c r="I77" s="140">
        <v>0.42399999999999999</v>
      </c>
    </row>
    <row r="78" spans="1:10" ht="30.75" customHeight="1" x14ac:dyDescent="0.25">
      <c r="A78" s="29">
        <v>14</v>
      </c>
      <c r="B78" s="113" t="s">
        <v>268</v>
      </c>
      <c r="C78" s="3" t="s">
        <v>269</v>
      </c>
      <c r="D78" s="2" t="s">
        <v>270</v>
      </c>
      <c r="E78" s="4">
        <v>42937</v>
      </c>
      <c r="F78" s="2" t="s">
        <v>271</v>
      </c>
      <c r="G78" s="4">
        <v>43154</v>
      </c>
      <c r="H78" s="169"/>
      <c r="I78" s="105">
        <v>1.7</v>
      </c>
    </row>
    <row r="79" spans="1:10" ht="30.75" customHeight="1" x14ac:dyDescent="0.25">
      <c r="A79" s="29">
        <v>15</v>
      </c>
      <c r="B79" s="121" t="s">
        <v>272</v>
      </c>
      <c r="C79" s="33" t="s">
        <v>273</v>
      </c>
      <c r="D79" s="20" t="s">
        <v>274</v>
      </c>
      <c r="E79" s="6">
        <v>42882</v>
      </c>
      <c r="F79" s="20" t="s">
        <v>275</v>
      </c>
      <c r="G79" s="6">
        <v>43042</v>
      </c>
      <c r="H79" s="55" t="s">
        <v>18</v>
      </c>
      <c r="I79" s="116">
        <v>1.64</v>
      </c>
    </row>
    <row r="80" spans="1:10" ht="30.75" customHeight="1" x14ac:dyDescent="0.25">
      <c r="A80" s="29">
        <v>16</v>
      </c>
      <c r="B80" s="113" t="s">
        <v>276</v>
      </c>
      <c r="C80" s="3" t="s">
        <v>229</v>
      </c>
      <c r="D80" s="2" t="s">
        <v>230</v>
      </c>
      <c r="E80" s="4">
        <v>43000</v>
      </c>
      <c r="F80" s="2" t="s">
        <v>277</v>
      </c>
      <c r="G80" s="4">
        <v>43042</v>
      </c>
      <c r="H80" s="55" t="s">
        <v>18</v>
      </c>
      <c r="I80" s="105">
        <v>10.8</v>
      </c>
    </row>
    <row r="81" spans="1:14" ht="30.75" customHeight="1" x14ac:dyDescent="0.25">
      <c r="A81" s="29"/>
      <c r="B81" s="121" t="s">
        <v>282</v>
      </c>
      <c r="C81" s="33" t="s">
        <v>283</v>
      </c>
      <c r="D81" s="20" t="s">
        <v>284</v>
      </c>
      <c r="E81" s="6">
        <v>43228</v>
      </c>
      <c r="F81" s="20" t="s">
        <v>285</v>
      </c>
      <c r="G81" s="6">
        <v>43455</v>
      </c>
      <c r="H81" s="55" t="s">
        <v>18</v>
      </c>
      <c r="I81" s="116">
        <v>3.5</v>
      </c>
    </row>
    <row r="82" spans="1:14" ht="15.75" customHeight="1" x14ac:dyDescent="0.25">
      <c r="A82" s="29"/>
      <c r="B82" s="118" t="s">
        <v>416</v>
      </c>
      <c r="C82" s="3"/>
      <c r="D82" s="2"/>
      <c r="E82" s="4"/>
      <c r="F82" s="2"/>
      <c r="G82" s="4"/>
      <c r="H82" s="142"/>
      <c r="I82" s="149">
        <f>SUM(I83:I96)</f>
        <v>121.63000000000001</v>
      </c>
    </row>
    <row r="83" spans="1:14" ht="30.75" customHeight="1" x14ac:dyDescent="0.25">
      <c r="A83" s="29">
        <v>17</v>
      </c>
      <c r="B83" s="113" t="s">
        <v>278</v>
      </c>
      <c r="C83" s="3" t="s">
        <v>279</v>
      </c>
      <c r="D83" s="2" t="s">
        <v>280</v>
      </c>
      <c r="E83" s="4">
        <v>43147</v>
      </c>
      <c r="F83" s="2" t="s">
        <v>281</v>
      </c>
      <c r="G83" s="4">
        <v>43311</v>
      </c>
      <c r="H83" s="166"/>
      <c r="I83" s="105">
        <v>2</v>
      </c>
    </row>
    <row r="84" spans="1:14" ht="30.75" customHeight="1" x14ac:dyDescent="0.25">
      <c r="A84" s="29">
        <v>19</v>
      </c>
      <c r="B84" s="113" t="s">
        <v>286</v>
      </c>
      <c r="C84" s="3" t="s">
        <v>287</v>
      </c>
      <c r="D84" s="2" t="s">
        <v>288</v>
      </c>
      <c r="E84" s="4">
        <v>40518</v>
      </c>
      <c r="F84" s="2" t="s">
        <v>289</v>
      </c>
      <c r="G84" s="4">
        <v>43489</v>
      </c>
      <c r="H84" s="166"/>
      <c r="I84" s="105">
        <v>8</v>
      </c>
    </row>
    <row r="85" spans="1:14" ht="30.75" customHeight="1" x14ac:dyDescent="0.25">
      <c r="A85" s="29">
        <v>20</v>
      </c>
      <c r="B85" s="113" t="s">
        <v>290</v>
      </c>
      <c r="C85" s="3" t="s">
        <v>291</v>
      </c>
      <c r="D85" s="2" t="s">
        <v>292</v>
      </c>
      <c r="E85" s="150">
        <v>43520</v>
      </c>
      <c r="F85" s="2" t="s">
        <v>293</v>
      </c>
      <c r="G85" s="4">
        <v>43747</v>
      </c>
      <c r="H85" s="266"/>
      <c r="I85" s="105">
        <v>21.45</v>
      </c>
    </row>
    <row r="86" spans="1:14" ht="30.75" customHeight="1" x14ac:dyDescent="0.25">
      <c r="A86" s="29">
        <v>21</v>
      </c>
      <c r="B86" s="113" t="s">
        <v>294</v>
      </c>
      <c r="C86" s="3" t="s">
        <v>283</v>
      </c>
      <c r="D86" s="2" t="s">
        <v>295</v>
      </c>
      <c r="E86" s="150">
        <v>43677</v>
      </c>
      <c r="F86" s="2" t="s">
        <v>296</v>
      </c>
      <c r="G86" s="4">
        <v>43794</v>
      </c>
      <c r="H86" s="266"/>
      <c r="I86" s="105">
        <v>6.4</v>
      </c>
    </row>
    <row r="87" spans="1:14" ht="30.75" customHeight="1" x14ac:dyDescent="0.25">
      <c r="A87" s="29">
        <v>22</v>
      </c>
      <c r="B87" s="113" t="s">
        <v>297</v>
      </c>
      <c r="C87" s="3" t="s">
        <v>298</v>
      </c>
      <c r="D87" s="2" t="s">
        <v>299</v>
      </c>
      <c r="E87" s="150">
        <v>43706</v>
      </c>
      <c r="F87" s="2" t="s">
        <v>300</v>
      </c>
      <c r="G87" s="4">
        <v>43816</v>
      </c>
      <c r="H87" s="266"/>
      <c r="I87" s="151">
        <v>1.5</v>
      </c>
    </row>
    <row r="88" spans="1:14" ht="30.75" customHeight="1" x14ac:dyDescent="0.25">
      <c r="A88" s="29">
        <v>23</v>
      </c>
      <c r="B88" s="113" t="s">
        <v>301</v>
      </c>
      <c r="C88" s="3" t="s">
        <v>302</v>
      </c>
      <c r="D88" s="2" t="s">
        <v>303</v>
      </c>
      <c r="E88" s="150">
        <v>43741</v>
      </c>
      <c r="F88" s="2" t="s">
        <v>304</v>
      </c>
      <c r="G88" s="4">
        <v>43794</v>
      </c>
      <c r="H88" s="266"/>
      <c r="I88" s="152">
        <v>13.5</v>
      </c>
      <c r="N88" s="22">
        <v>25</v>
      </c>
    </row>
    <row r="89" spans="1:14" ht="30.75" customHeight="1" x14ac:dyDescent="0.25">
      <c r="A89" s="29">
        <v>24</v>
      </c>
      <c r="B89" s="113" t="s">
        <v>305</v>
      </c>
      <c r="C89" s="3" t="s">
        <v>306</v>
      </c>
      <c r="D89" s="2" t="s">
        <v>307</v>
      </c>
      <c r="E89" s="150">
        <v>43783</v>
      </c>
      <c r="F89" s="2" t="s">
        <v>308</v>
      </c>
      <c r="G89" s="4">
        <v>43816</v>
      </c>
      <c r="H89" s="266"/>
      <c r="I89" s="152">
        <v>12</v>
      </c>
    </row>
    <row r="90" spans="1:14" s="251" customFormat="1" ht="30.75" customHeight="1" x14ac:dyDescent="0.25">
      <c r="A90" s="243">
        <v>25</v>
      </c>
      <c r="B90" s="244" t="s">
        <v>309</v>
      </c>
      <c r="C90" s="245" t="s">
        <v>310</v>
      </c>
      <c r="D90" s="246" t="s">
        <v>311</v>
      </c>
      <c r="E90" s="247">
        <v>43484</v>
      </c>
      <c r="F90" s="246" t="s">
        <v>312</v>
      </c>
      <c r="G90" s="248">
        <v>43769</v>
      </c>
      <c r="H90" s="249"/>
      <c r="I90" s="250">
        <v>9.5</v>
      </c>
    </row>
    <row r="91" spans="1:14" s="251" customFormat="1" ht="31.5" customHeight="1" x14ac:dyDescent="0.25">
      <c r="A91" s="243">
        <v>26</v>
      </c>
      <c r="B91" s="252" t="s">
        <v>313</v>
      </c>
      <c r="C91" s="253" t="s">
        <v>314</v>
      </c>
      <c r="D91" s="254" t="s">
        <v>315</v>
      </c>
      <c r="E91" s="255">
        <v>43812</v>
      </c>
      <c r="F91" s="254" t="s">
        <v>316</v>
      </c>
      <c r="G91" s="279" t="s">
        <v>324</v>
      </c>
      <c r="H91" s="256"/>
      <c r="I91" s="257">
        <v>10.8</v>
      </c>
    </row>
    <row r="92" spans="1:14" s="264" customFormat="1" ht="31.5" customHeight="1" x14ac:dyDescent="0.25">
      <c r="A92" s="243">
        <v>27</v>
      </c>
      <c r="B92" s="258" t="s">
        <v>325</v>
      </c>
      <c r="C92" s="259" t="s">
        <v>254</v>
      </c>
      <c r="D92" s="2" t="s">
        <v>326</v>
      </c>
      <c r="E92" s="260">
        <v>43824</v>
      </c>
      <c r="F92" s="261" t="s">
        <v>327</v>
      </c>
      <c r="G92" s="279" t="s">
        <v>328</v>
      </c>
      <c r="H92" s="262"/>
      <c r="I92" s="263">
        <v>5.4</v>
      </c>
    </row>
    <row r="93" spans="1:14" s="264" customFormat="1" ht="31.5" customHeight="1" x14ac:dyDescent="0.25">
      <c r="A93" s="243">
        <v>28</v>
      </c>
      <c r="B93" s="259" t="s">
        <v>329</v>
      </c>
      <c r="C93" s="259" t="s">
        <v>330</v>
      </c>
      <c r="D93" s="2" t="s">
        <v>331</v>
      </c>
      <c r="E93" s="260">
        <v>43797</v>
      </c>
      <c r="F93" s="261" t="s">
        <v>332</v>
      </c>
      <c r="G93" s="279" t="s">
        <v>328</v>
      </c>
      <c r="H93" s="262"/>
      <c r="I93" s="263">
        <v>12.7</v>
      </c>
    </row>
    <row r="94" spans="1:14" s="264" customFormat="1" ht="31.5" customHeight="1" x14ac:dyDescent="0.25">
      <c r="A94" s="243">
        <v>29</v>
      </c>
      <c r="B94" s="258" t="s">
        <v>325</v>
      </c>
      <c r="C94" s="259" t="s">
        <v>333</v>
      </c>
      <c r="D94" s="2" t="s">
        <v>334</v>
      </c>
      <c r="E94" s="260">
        <v>43830</v>
      </c>
      <c r="F94" s="261" t="s">
        <v>335</v>
      </c>
      <c r="G94" s="279" t="s">
        <v>328</v>
      </c>
      <c r="H94" s="262"/>
      <c r="I94" s="263">
        <v>5.4</v>
      </c>
    </row>
    <row r="95" spans="1:14" s="264" customFormat="1" ht="31.5" customHeight="1" x14ac:dyDescent="0.25">
      <c r="A95" s="243">
        <v>30</v>
      </c>
      <c r="B95" s="258" t="s">
        <v>313</v>
      </c>
      <c r="C95" s="259" t="s">
        <v>336</v>
      </c>
      <c r="D95" s="2" t="s">
        <v>337</v>
      </c>
      <c r="E95" s="260">
        <v>43830</v>
      </c>
      <c r="F95" s="261" t="s">
        <v>338</v>
      </c>
      <c r="G95" s="279" t="s">
        <v>328</v>
      </c>
      <c r="H95" s="262"/>
      <c r="I95" s="263">
        <v>7.7</v>
      </c>
    </row>
    <row r="96" spans="1:14" s="264" customFormat="1" ht="31.5" customHeight="1" x14ac:dyDescent="0.25">
      <c r="A96" s="243">
        <v>31</v>
      </c>
      <c r="B96" s="258" t="s">
        <v>325</v>
      </c>
      <c r="C96" s="259" t="s">
        <v>339</v>
      </c>
      <c r="D96" s="20" t="s">
        <v>340</v>
      </c>
      <c r="E96" s="260">
        <v>43859</v>
      </c>
      <c r="F96" s="261" t="s">
        <v>341</v>
      </c>
      <c r="G96" s="279" t="s">
        <v>328</v>
      </c>
      <c r="H96" s="265"/>
      <c r="I96" s="263">
        <v>5.28</v>
      </c>
    </row>
    <row r="97" spans="1:9" ht="18" customHeight="1" x14ac:dyDescent="0.25">
      <c r="A97" s="147">
        <f>SUM(A96,A60,A40,A30)</f>
        <v>74</v>
      </c>
      <c r="B97" s="210" t="s">
        <v>318</v>
      </c>
      <c r="C97" s="25" t="s">
        <v>11</v>
      </c>
      <c r="D97" s="211">
        <f>SUM(D62,D41,D31,D4)</f>
        <v>1400</v>
      </c>
      <c r="E97" s="212"/>
      <c r="F97" s="25" t="s">
        <v>12</v>
      </c>
      <c r="G97" s="308">
        <f>SUM(G62,G41,G31,G4)</f>
        <v>98.887</v>
      </c>
      <c r="H97" s="212"/>
      <c r="I97" s="309">
        <f>SUM(I62,I41,I31,I4)</f>
        <v>1328.008</v>
      </c>
    </row>
  </sheetData>
  <autoFilter ref="B3:I97" xr:uid="{00000000-0009-0000-0000-000001000000}"/>
  <mergeCells count="15">
    <mergeCell ref="B37:G37"/>
    <mergeCell ref="B13:G13"/>
    <mergeCell ref="B32:G32"/>
    <mergeCell ref="A34:A35"/>
    <mergeCell ref="C34:C35"/>
    <mergeCell ref="D34:D35"/>
    <mergeCell ref="E34:E35"/>
    <mergeCell ref="F34:F35"/>
    <mergeCell ref="G34:G35"/>
    <mergeCell ref="B1:I1"/>
    <mergeCell ref="B2:I2"/>
    <mergeCell ref="B5:G5"/>
    <mergeCell ref="A6:A7"/>
    <mergeCell ref="C6:C7"/>
    <mergeCell ref="D6:D7"/>
  </mergeCells>
  <phoneticPr fontId="45" type="noConversion"/>
  <printOptions horizontalCentered="1"/>
  <pageMargins left="0.16" right="0.13" top="0.31" bottom="0.22" header="0.2" footer="0.16"/>
  <pageSetup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95"/>
  <sheetViews>
    <sheetView view="pageBreakPreview" zoomScaleNormal="100" zoomScaleSheetLayoutView="100" workbookViewId="0">
      <pane ySplit="3" topLeftCell="A41" activePane="bottomLeft" state="frozen"/>
      <selection pane="bottomLeft" activeCell="G41" sqref="G41"/>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6384" width="9.140625" style="22"/>
  </cols>
  <sheetData>
    <row r="1" spans="1:10" ht="37.5" customHeight="1" x14ac:dyDescent="0.25">
      <c r="B1" s="323" t="s">
        <v>319</v>
      </c>
      <c r="C1" s="323"/>
      <c r="D1" s="323"/>
      <c r="E1" s="323"/>
      <c r="F1" s="323"/>
      <c r="G1" s="323"/>
      <c r="H1" s="323"/>
      <c r="I1" s="323"/>
    </row>
    <row r="2" spans="1:10" ht="13.5" customHeight="1" thickBot="1" x14ac:dyDescent="0.3">
      <c r="B2" s="324" t="s">
        <v>342</v>
      </c>
      <c r="C2" s="324"/>
      <c r="D2" s="324"/>
      <c r="E2" s="324"/>
      <c r="F2" s="324"/>
      <c r="G2" s="324"/>
      <c r="H2" s="324"/>
      <c r="I2" s="324"/>
    </row>
    <row r="3" spans="1:10" ht="40.5" customHeight="1" thickBot="1" x14ac:dyDescent="0.3">
      <c r="B3" s="8" t="s">
        <v>2</v>
      </c>
      <c r="C3" s="9" t="s">
        <v>3</v>
      </c>
      <c r="D3" s="9" t="s">
        <v>4</v>
      </c>
      <c r="E3" s="9" t="s">
        <v>5</v>
      </c>
      <c r="F3" s="9" t="s">
        <v>6</v>
      </c>
      <c r="G3" s="9" t="s">
        <v>7</v>
      </c>
      <c r="H3" s="17" t="s">
        <v>8</v>
      </c>
      <c r="I3" s="10" t="s">
        <v>9</v>
      </c>
    </row>
    <row r="4" spans="1:10" ht="13.5" customHeight="1" thickBot="1" x14ac:dyDescent="0.3">
      <c r="B4" s="7" t="s">
        <v>10</v>
      </c>
      <c r="C4" s="25" t="s">
        <v>11</v>
      </c>
      <c r="D4" s="26">
        <v>500</v>
      </c>
      <c r="E4" s="43"/>
      <c r="F4" s="25" t="s">
        <v>12</v>
      </c>
      <c r="G4" s="27">
        <v>0</v>
      </c>
      <c r="H4" s="27"/>
      <c r="I4" s="18">
        <f>SUM(I13,I5)</f>
        <v>525.95000000000005</v>
      </c>
    </row>
    <row r="5" spans="1:10" s="54" customFormat="1" ht="13.5" customHeight="1" x14ac:dyDescent="0.25">
      <c r="A5" s="29"/>
      <c r="B5" s="325" t="s">
        <v>13</v>
      </c>
      <c r="C5" s="326"/>
      <c r="D5" s="326"/>
      <c r="E5" s="326"/>
      <c r="F5" s="326"/>
      <c r="G5" s="326"/>
      <c r="H5" s="100"/>
      <c r="I5" s="101">
        <f>SUM(I6:I12)</f>
        <v>108.9</v>
      </c>
    </row>
    <row r="6" spans="1:10" ht="18" customHeight="1" x14ac:dyDescent="0.25">
      <c r="A6" s="319">
        <v>1</v>
      </c>
      <c r="B6" s="102" t="s">
        <v>14</v>
      </c>
      <c r="C6" s="327" t="s">
        <v>15</v>
      </c>
      <c r="D6" s="329" t="s">
        <v>16</v>
      </c>
      <c r="E6" s="32">
        <v>41774</v>
      </c>
      <c r="F6" s="268" t="s">
        <v>17</v>
      </c>
      <c r="G6" s="32">
        <v>41794</v>
      </c>
      <c r="H6" s="55" t="s">
        <v>18</v>
      </c>
      <c r="I6" s="103">
        <v>13</v>
      </c>
    </row>
    <row r="7" spans="1:10" ht="18" customHeight="1" x14ac:dyDescent="0.25">
      <c r="A7" s="319"/>
      <c r="B7" s="104" t="s">
        <v>19</v>
      </c>
      <c r="C7" s="328"/>
      <c r="D7" s="330"/>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24.75" customHeight="1" x14ac:dyDescent="0.25">
      <c r="A11" s="267">
        <v>5</v>
      </c>
      <c r="B11" s="106" t="s">
        <v>35</v>
      </c>
      <c r="C11" s="24" t="s">
        <v>36</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13" t="s">
        <v>43</v>
      </c>
      <c r="C13" s="314"/>
      <c r="D13" s="314"/>
      <c r="E13" s="314"/>
      <c r="F13" s="314"/>
      <c r="G13" s="315"/>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102</v>
      </c>
      <c r="D29" s="270" t="s">
        <v>103</v>
      </c>
      <c r="E29" s="13">
        <v>42443</v>
      </c>
      <c r="F29" s="31" t="s">
        <v>104</v>
      </c>
      <c r="G29" s="13">
        <v>42524</v>
      </c>
      <c r="H29" s="55" t="s">
        <v>18</v>
      </c>
      <c r="I29" s="105">
        <v>15</v>
      </c>
    </row>
    <row r="30" spans="1:10" ht="27" customHeight="1" thickBot="1" x14ac:dyDescent="0.3">
      <c r="A30" s="267">
        <v>23</v>
      </c>
      <c r="B30" s="104" t="s">
        <v>105</v>
      </c>
      <c r="C30" s="269" t="s">
        <v>106</v>
      </c>
      <c r="D30" s="270" t="s">
        <v>107</v>
      </c>
      <c r="E30" s="13">
        <v>42443</v>
      </c>
      <c r="F30" s="31" t="s">
        <v>108</v>
      </c>
      <c r="G30" s="13">
        <v>42524</v>
      </c>
      <c r="H30" s="55" t="s">
        <v>18</v>
      </c>
      <c r="I30" s="105">
        <v>132.5</v>
      </c>
    </row>
    <row r="31" spans="1:10" ht="14.25" customHeight="1" thickBot="1" x14ac:dyDescent="0.3">
      <c r="A31" s="29"/>
      <c r="B31" s="42" t="s">
        <v>109</v>
      </c>
      <c r="C31" s="35" t="s">
        <v>11</v>
      </c>
      <c r="D31" s="36">
        <v>400</v>
      </c>
      <c r="E31" s="37"/>
      <c r="F31" s="35" t="s">
        <v>12</v>
      </c>
      <c r="G31" s="38">
        <v>0</v>
      </c>
      <c r="H31" s="56"/>
      <c r="I31" s="39">
        <f>SUM(I37,I32)</f>
        <v>393.9</v>
      </c>
    </row>
    <row r="32" spans="1:10" s="54" customFormat="1" ht="13.5" customHeight="1" x14ac:dyDescent="0.25">
      <c r="A32" s="29"/>
      <c r="B32" s="316" t="s">
        <v>110</v>
      </c>
      <c r="C32" s="317"/>
      <c r="D32" s="317"/>
      <c r="E32" s="317"/>
      <c r="F32" s="317"/>
      <c r="G32" s="318"/>
      <c r="H32" s="57"/>
      <c r="I32" s="109">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9">
        <v>2</v>
      </c>
      <c r="B34" s="104" t="s">
        <v>115</v>
      </c>
      <c r="C34" s="320" t="s">
        <v>116</v>
      </c>
      <c r="D34" s="321" t="s">
        <v>117</v>
      </c>
      <c r="E34" s="322">
        <v>41954</v>
      </c>
      <c r="F34" s="321" t="s">
        <v>118</v>
      </c>
      <c r="G34" s="322">
        <v>41954</v>
      </c>
      <c r="H34" s="55" t="s">
        <v>18</v>
      </c>
      <c r="I34" s="111">
        <v>87</v>
      </c>
    </row>
    <row r="35" spans="1:9" ht="16.5" customHeight="1" x14ac:dyDescent="0.25">
      <c r="A35" s="319"/>
      <c r="B35" s="104" t="s">
        <v>119</v>
      </c>
      <c r="C35" s="320"/>
      <c r="D35" s="321"/>
      <c r="E35" s="322"/>
      <c r="F35" s="321"/>
      <c r="G35" s="322"/>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0" t="s">
        <v>124</v>
      </c>
      <c r="C37" s="311"/>
      <c r="D37" s="311"/>
      <c r="E37" s="311"/>
      <c r="F37" s="311"/>
      <c r="G37" s="312"/>
      <c r="H37" s="55"/>
      <c r="I37" s="112">
        <f>SUM(I38:I40)</f>
        <v>144</v>
      </c>
    </row>
    <row r="38" spans="1:9" ht="28.5" customHeight="1" x14ac:dyDescent="0.25">
      <c r="A38" s="29">
        <v>4</v>
      </c>
      <c r="B38" s="113" t="s">
        <v>125</v>
      </c>
      <c r="C38" s="3" t="s">
        <v>126</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thickBot="1" x14ac:dyDescent="0.3">
      <c r="A40" s="29">
        <v>6</v>
      </c>
      <c r="B40" s="115" t="s">
        <v>133</v>
      </c>
      <c r="C40" s="33" t="s">
        <v>134</v>
      </c>
      <c r="D40" s="20" t="s">
        <v>135</v>
      </c>
      <c r="E40" s="6">
        <v>42165</v>
      </c>
      <c r="F40" s="20" t="s">
        <v>136</v>
      </c>
      <c r="G40" s="6">
        <v>42171</v>
      </c>
      <c r="H40" s="55" t="s">
        <v>18</v>
      </c>
      <c r="I40" s="116">
        <v>36</v>
      </c>
    </row>
    <row r="41" spans="1:9" ht="14.25" customHeight="1" thickBot="1" x14ac:dyDescent="0.3">
      <c r="A41" s="29"/>
      <c r="B41" s="41" t="s">
        <v>137</v>
      </c>
      <c r="C41" s="35" t="s">
        <v>11</v>
      </c>
      <c r="D41" s="36">
        <v>250</v>
      </c>
      <c r="E41" s="37"/>
      <c r="F41" s="35" t="s">
        <v>12</v>
      </c>
      <c r="G41" s="223">
        <f>D41-I41</f>
        <v>103.887</v>
      </c>
      <c r="H41" s="56"/>
      <c r="I41" s="39">
        <f>SUM(I42,I48,I50)</f>
        <v>146.113</v>
      </c>
    </row>
    <row r="42" spans="1:9" ht="12" customHeight="1" x14ac:dyDescent="0.25">
      <c r="A42" s="29"/>
      <c r="B42" s="122" t="s">
        <v>138</v>
      </c>
      <c r="C42" s="123"/>
      <c r="D42" s="124"/>
      <c r="E42" s="125"/>
      <c r="F42" s="123"/>
      <c r="G42" s="126"/>
      <c r="H42" s="127"/>
      <c r="I42" s="128">
        <f>SUM(I43:I47)</f>
        <v>34.6</v>
      </c>
    </row>
    <row r="43" spans="1:9" ht="30.75" customHeight="1" x14ac:dyDescent="0.25">
      <c r="A43" s="29">
        <v>1</v>
      </c>
      <c r="B43" s="129" t="s">
        <v>139</v>
      </c>
      <c r="C43" s="40" t="s">
        <v>140</v>
      </c>
      <c r="D43" s="268" t="s">
        <v>141</v>
      </c>
      <c r="E43" s="32">
        <v>41740</v>
      </c>
      <c r="F43" s="268" t="s">
        <v>142</v>
      </c>
      <c r="G43" s="32">
        <v>41806</v>
      </c>
      <c r="H43" s="57" t="s">
        <v>18</v>
      </c>
      <c r="I43" s="103">
        <v>7</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05">
        <v>14</v>
      </c>
    </row>
    <row r="47" spans="1:9" s="45" customFormat="1" ht="30.75" customHeight="1" x14ac:dyDescent="0.25">
      <c r="A47" s="44">
        <v>5</v>
      </c>
      <c r="B47" s="121" t="s">
        <v>157</v>
      </c>
      <c r="C47" s="46" t="s">
        <v>158</v>
      </c>
      <c r="D47" s="47" t="s">
        <v>159</v>
      </c>
      <c r="E47" s="48">
        <v>42477</v>
      </c>
      <c r="F47" s="47" t="s">
        <v>160</v>
      </c>
      <c r="G47" s="49">
        <v>42593</v>
      </c>
      <c r="H47" s="55" t="s">
        <v>18</v>
      </c>
      <c r="I47" s="117">
        <v>8</v>
      </c>
    </row>
    <row r="48" spans="1:9" ht="15" customHeight="1" x14ac:dyDescent="0.25">
      <c r="A48" s="29"/>
      <c r="B48" s="118" t="s">
        <v>161</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166</v>
      </c>
      <c r="C50" s="59"/>
      <c r="D50" s="97"/>
      <c r="E50" s="98"/>
      <c r="F50" s="97"/>
      <c r="G50" s="60"/>
      <c r="H50" s="58"/>
      <c r="I50" s="133">
        <f>SUM(I51:I59)</f>
        <v>103.01300000000001</v>
      </c>
    </row>
    <row r="51" spans="1:14" s="45" customFormat="1" ht="34.5" customHeight="1" x14ac:dyDescent="0.25">
      <c r="A51" s="44">
        <v>7</v>
      </c>
      <c r="B51" s="106" t="s">
        <v>167</v>
      </c>
      <c r="C51" s="30" t="s">
        <v>168</v>
      </c>
      <c r="D51" s="97" t="s">
        <v>169</v>
      </c>
      <c r="E51" s="99">
        <v>43165</v>
      </c>
      <c r="F51" s="97" t="s">
        <v>170</v>
      </c>
      <c r="G51" s="60">
        <v>43454</v>
      </c>
      <c r="H51" s="166"/>
      <c r="I51" s="120">
        <v>3</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113"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13" t="s">
        <v>185</v>
      </c>
      <c r="C56" s="3" t="s">
        <v>186</v>
      </c>
      <c r="D56" s="2" t="s">
        <v>187</v>
      </c>
      <c r="E56" s="4">
        <v>43602</v>
      </c>
      <c r="F56" s="2" t="s">
        <v>188</v>
      </c>
      <c r="G56" s="4">
        <v>43755</v>
      </c>
      <c r="H56" s="167"/>
      <c r="I56" s="105">
        <v>2.19</v>
      </c>
    </row>
    <row r="57" spans="1:14" ht="36.75" customHeight="1" x14ac:dyDescent="0.25">
      <c r="A57" s="29">
        <v>12</v>
      </c>
      <c r="B57" s="113" t="s">
        <v>189</v>
      </c>
      <c r="C57" s="181" t="s">
        <v>144</v>
      </c>
      <c r="D57" s="182" t="s">
        <v>190</v>
      </c>
      <c r="E57" s="185" t="s">
        <v>191</v>
      </c>
      <c r="F57" s="182" t="s">
        <v>192</v>
      </c>
      <c r="G57" s="4">
        <v>43858</v>
      </c>
      <c r="H57" s="183"/>
      <c r="I57" s="184">
        <v>20.399999999999999</v>
      </c>
    </row>
    <row r="58" spans="1:14" ht="39" customHeight="1" x14ac:dyDescent="0.25">
      <c r="A58" s="29">
        <v>13</v>
      </c>
      <c r="B58" s="113" t="s">
        <v>200</v>
      </c>
      <c r="C58" s="30" t="s">
        <v>201</v>
      </c>
      <c r="D58" s="203" t="s">
        <v>320</v>
      </c>
      <c r="E58" s="99">
        <v>43824</v>
      </c>
      <c r="F58" s="31" t="s">
        <v>321</v>
      </c>
      <c r="G58" s="204">
        <v>44110</v>
      </c>
      <c r="H58" s="183"/>
      <c r="I58" s="205">
        <v>1.2</v>
      </c>
    </row>
    <row r="59" spans="1:14" ht="36.75" customHeight="1" thickBot="1" x14ac:dyDescent="0.3">
      <c r="A59" s="29">
        <v>14</v>
      </c>
      <c r="B59" s="113" t="s">
        <v>195</v>
      </c>
      <c r="C59" s="30" t="s">
        <v>196</v>
      </c>
      <c r="D59" s="203" t="s">
        <v>322</v>
      </c>
      <c r="E59" s="99">
        <v>43836</v>
      </c>
      <c r="F59" s="31" t="s">
        <v>323</v>
      </c>
      <c r="G59" s="204">
        <v>43972</v>
      </c>
      <c r="H59" s="183"/>
      <c r="I59" s="205">
        <v>0.3</v>
      </c>
    </row>
    <row r="60" spans="1:14" ht="15" customHeight="1" thickBot="1" x14ac:dyDescent="0.3">
      <c r="A60" s="29"/>
      <c r="B60" s="171" t="s">
        <v>210</v>
      </c>
      <c r="C60" s="35" t="s">
        <v>11</v>
      </c>
      <c r="D60" s="172">
        <v>250</v>
      </c>
      <c r="E60" s="37"/>
      <c r="F60" s="35" t="s">
        <v>12</v>
      </c>
      <c r="G60" s="38">
        <f>D60-I60</f>
        <v>-7.0450000000000159</v>
      </c>
      <c r="H60" s="56"/>
      <c r="I60" s="173">
        <f>SUM(I61,I74,I79)</f>
        <v>257.04500000000002</v>
      </c>
    </row>
    <row r="61" spans="1:14" s="54" customFormat="1" ht="15" customHeight="1" x14ac:dyDescent="0.25">
      <c r="A61" s="29"/>
      <c r="B61" s="122" t="s">
        <v>211</v>
      </c>
      <c r="C61" s="134"/>
      <c r="D61" s="135"/>
      <c r="E61" s="136"/>
      <c r="F61" s="134"/>
      <c r="G61" s="137"/>
      <c r="H61" s="127"/>
      <c r="I61" s="128">
        <f>SUM(I62:I73)</f>
        <v>117.351</v>
      </c>
      <c r="J61" s="54" t="s">
        <v>212</v>
      </c>
    </row>
    <row r="62" spans="1:14" ht="38.25" customHeight="1" x14ac:dyDescent="0.25">
      <c r="A62" s="29">
        <v>1</v>
      </c>
      <c r="B62" s="129" t="s">
        <v>213</v>
      </c>
      <c r="C62" s="40" t="s">
        <v>214</v>
      </c>
      <c r="D62" s="138" t="s">
        <v>215</v>
      </c>
      <c r="E62" s="138" t="s">
        <v>216</v>
      </c>
      <c r="F62" s="138" t="s">
        <v>217</v>
      </c>
      <c r="G62" s="139">
        <v>41831</v>
      </c>
      <c r="H62" s="55" t="s">
        <v>18</v>
      </c>
      <c r="I62" s="140">
        <v>0.876</v>
      </c>
    </row>
    <row r="63" spans="1:14" ht="30.75" customHeight="1" x14ac:dyDescent="0.25">
      <c r="A63" s="29">
        <v>2</v>
      </c>
      <c r="B63" s="113" t="s">
        <v>218</v>
      </c>
      <c r="C63" s="3" t="s">
        <v>219</v>
      </c>
      <c r="D63" s="2" t="s">
        <v>220</v>
      </c>
      <c r="E63" s="2" t="s">
        <v>221</v>
      </c>
      <c r="F63" s="2" t="s">
        <v>222</v>
      </c>
      <c r="G63" s="4">
        <v>42171</v>
      </c>
      <c r="H63" s="55" t="s">
        <v>18</v>
      </c>
      <c r="I63" s="105">
        <v>14</v>
      </c>
    </row>
    <row r="64" spans="1:14" ht="38.25" customHeight="1" x14ac:dyDescent="0.25">
      <c r="A64" s="29">
        <v>3</v>
      </c>
      <c r="B64" s="113" t="s">
        <v>223</v>
      </c>
      <c r="C64" s="3" t="s">
        <v>224</v>
      </c>
      <c r="D64" s="2" t="s">
        <v>225</v>
      </c>
      <c r="E64" s="2" t="s">
        <v>226</v>
      </c>
      <c r="F64" s="2" t="s">
        <v>227</v>
      </c>
      <c r="G64" s="4">
        <v>41831</v>
      </c>
      <c r="H64" s="55" t="s">
        <v>18</v>
      </c>
      <c r="I64" s="141">
        <v>2.1749999999999998</v>
      </c>
    </row>
    <row r="65" spans="1:10" ht="39" customHeight="1" x14ac:dyDescent="0.25">
      <c r="A65" s="29">
        <v>4</v>
      </c>
      <c r="B65" s="113" t="s">
        <v>228</v>
      </c>
      <c r="C65" s="3" t="s">
        <v>229</v>
      </c>
      <c r="D65" s="2" t="s">
        <v>230</v>
      </c>
      <c r="E65" s="4">
        <v>41945</v>
      </c>
      <c r="F65" s="2" t="s">
        <v>231</v>
      </c>
      <c r="G65" s="4">
        <v>41977</v>
      </c>
      <c r="H65" s="55" t="s">
        <v>18</v>
      </c>
      <c r="I65" s="105">
        <v>12</v>
      </c>
    </row>
    <row r="66" spans="1:10" ht="25.5" customHeight="1" x14ac:dyDescent="0.25">
      <c r="A66" s="29">
        <v>5</v>
      </c>
      <c r="B66" s="113" t="s">
        <v>232</v>
      </c>
      <c r="C66" s="3" t="s">
        <v>233</v>
      </c>
      <c r="D66" s="2" t="s">
        <v>234</v>
      </c>
      <c r="E66" s="4">
        <v>42024</v>
      </c>
      <c r="F66" s="2" t="s">
        <v>235</v>
      </c>
      <c r="G66" s="4">
        <v>42335</v>
      </c>
      <c r="H66" s="55" t="s">
        <v>18</v>
      </c>
      <c r="I66" s="105">
        <v>20</v>
      </c>
    </row>
    <row r="67" spans="1:10" ht="26.25" customHeight="1" x14ac:dyDescent="0.25">
      <c r="A67" s="29">
        <v>6</v>
      </c>
      <c r="B67" s="113" t="s">
        <v>236</v>
      </c>
      <c r="C67" s="3" t="s">
        <v>237</v>
      </c>
      <c r="D67" s="2" t="s">
        <v>238</v>
      </c>
      <c r="E67" s="2" t="s">
        <v>239</v>
      </c>
      <c r="F67" s="2" t="s">
        <v>240</v>
      </c>
      <c r="G67" s="4">
        <v>42139</v>
      </c>
      <c r="H67" s="55" t="s">
        <v>18</v>
      </c>
      <c r="I67" s="105">
        <v>8</v>
      </c>
    </row>
    <row r="68" spans="1:10" ht="22.5" customHeight="1" x14ac:dyDescent="0.25">
      <c r="A68" s="29">
        <v>7</v>
      </c>
      <c r="B68" s="113" t="s">
        <v>241</v>
      </c>
      <c r="C68" s="3" t="s">
        <v>242</v>
      </c>
      <c r="D68" s="2" t="s">
        <v>243</v>
      </c>
      <c r="E68" s="4">
        <v>42195</v>
      </c>
      <c r="F68" s="2" t="s">
        <v>244</v>
      </c>
      <c r="G68" s="4">
        <v>42244</v>
      </c>
      <c r="H68" s="55" t="s">
        <v>18</v>
      </c>
      <c r="I68" s="105">
        <v>11.1</v>
      </c>
    </row>
    <row r="69" spans="1:10" ht="27" customHeight="1" x14ac:dyDescent="0.25">
      <c r="A69" s="29">
        <v>8</v>
      </c>
      <c r="B69" s="113" t="s">
        <v>245</v>
      </c>
      <c r="C69" s="3" t="s">
        <v>246</v>
      </c>
      <c r="D69" s="2" t="s">
        <v>247</v>
      </c>
      <c r="E69" s="4">
        <v>42283</v>
      </c>
      <c r="F69" s="2" t="s">
        <v>248</v>
      </c>
      <c r="G69" s="4">
        <v>42310</v>
      </c>
      <c r="H69" s="55" t="s">
        <v>18</v>
      </c>
      <c r="I69" s="105">
        <v>18</v>
      </c>
    </row>
    <row r="70" spans="1:10" ht="27" customHeight="1" x14ac:dyDescent="0.25">
      <c r="A70" s="29">
        <v>9</v>
      </c>
      <c r="B70" s="113" t="s">
        <v>249</v>
      </c>
      <c r="C70" s="3" t="s">
        <v>250</v>
      </c>
      <c r="D70" s="2" t="s">
        <v>251</v>
      </c>
      <c r="E70" s="4">
        <v>42300</v>
      </c>
      <c r="F70" s="2" t="s">
        <v>252</v>
      </c>
      <c r="G70" s="4">
        <v>42347</v>
      </c>
      <c r="H70" s="169"/>
      <c r="I70" s="105">
        <v>2.5</v>
      </c>
    </row>
    <row r="71" spans="1:10" ht="27.75" customHeight="1" x14ac:dyDescent="0.25">
      <c r="A71" s="29">
        <v>10</v>
      </c>
      <c r="B71" s="113" t="s">
        <v>253</v>
      </c>
      <c r="C71" s="3" t="s">
        <v>254</v>
      </c>
      <c r="D71" s="2" t="s">
        <v>255</v>
      </c>
      <c r="E71" s="4">
        <v>42427</v>
      </c>
      <c r="F71" s="2" t="s">
        <v>256</v>
      </c>
      <c r="G71" s="4">
        <v>42451</v>
      </c>
      <c r="H71" s="55" t="s">
        <v>18</v>
      </c>
      <c r="I71" s="105">
        <v>10.8</v>
      </c>
    </row>
    <row r="72" spans="1:10" ht="25.5" customHeight="1" x14ac:dyDescent="0.25">
      <c r="A72" s="29">
        <v>11</v>
      </c>
      <c r="B72" s="113" t="s">
        <v>257</v>
      </c>
      <c r="C72" s="3" t="s">
        <v>258</v>
      </c>
      <c r="D72" s="2" t="s">
        <v>259</v>
      </c>
      <c r="E72" s="4">
        <v>42653</v>
      </c>
      <c r="F72" s="2" t="s">
        <v>260</v>
      </c>
      <c r="G72" s="4">
        <v>42795</v>
      </c>
      <c r="H72" s="55" t="s">
        <v>18</v>
      </c>
      <c r="I72" s="105">
        <v>4.4000000000000004</v>
      </c>
    </row>
    <row r="73" spans="1:10" ht="25.5" customHeight="1" x14ac:dyDescent="0.25">
      <c r="A73" s="29">
        <v>12</v>
      </c>
      <c r="B73" s="113" t="s">
        <v>261</v>
      </c>
      <c r="C73" s="3" t="s">
        <v>262</v>
      </c>
      <c r="D73" s="2" t="s">
        <v>263</v>
      </c>
      <c r="E73" s="4">
        <v>42734</v>
      </c>
      <c r="F73" s="2" t="s">
        <v>264</v>
      </c>
      <c r="G73" s="4">
        <v>42877</v>
      </c>
      <c r="H73" s="55" t="s">
        <v>18</v>
      </c>
      <c r="I73" s="105">
        <v>13.5</v>
      </c>
    </row>
    <row r="74" spans="1:10" s="54" customFormat="1" ht="14.25" customHeight="1" x14ac:dyDescent="0.25">
      <c r="A74" s="29"/>
      <c r="B74" s="118" t="s">
        <v>265</v>
      </c>
      <c r="C74" s="143"/>
      <c r="D74" s="144"/>
      <c r="E74" s="145"/>
      <c r="F74" s="143"/>
      <c r="G74" s="146"/>
      <c r="H74" s="55"/>
      <c r="I74" s="108">
        <f>SUM(I75:I78)</f>
        <v>14.564</v>
      </c>
      <c r="J74" s="54">
        <v>2017</v>
      </c>
    </row>
    <row r="75" spans="1:10" ht="30.75" customHeight="1" x14ac:dyDescent="0.25">
      <c r="A75" s="29">
        <v>13</v>
      </c>
      <c r="B75" s="129" t="s">
        <v>266</v>
      </c>
      <c r="C75" s="40" t="s">
        <v>214</v>
      </c>
      <c r="D75" s="138" t="s">
        <v>215</v>
      </c>
      <c r="E75" s="139">
        <v>42783</v>
      </c>
      <c r="F75" s="138" t="s">
        <v>267</v>
      </c>
      <c r="G75" s="139">
        <v>42928</v>
      </c>
      <c r="H75" s="55" t="s">
        <v>18</v>
      </c>
      <c r="I75" s="140">
        <v>0.42399999999999999</v>
      </c>
    </row>
    <row r="76" spans="1:10" ht="30.75" customHeight="1" x14ac:dyDescent="0.25">
      <c r="A76" s="29">
        <v>14</v>
      </c>
      <c r="B76" s="113" t="s">
        <v>268</v>
      </c>
      <c r="C76" s="3" t="s">
        <v>269</v>
      </c>
      <c r="D76" s="2" t="s">
        <v>270</v>
      </c>
      <c r="E76" s="4">
        <v>42937</v>
      </c>
      <c r="F76" s="2" t="s">
        <v>271</v>
      </c>
      <c r="G76" s="4">
        <v>43154</v>
      </c>
      <c r="H76" s="169"/>
      <c r="I76" s="105">
        <v>1.7</v>
      </c>
    </row>
    <row r="77" spans="1:10" ht="30.75" customHeight="1" x14ac:dyDescent="0.25">
      <c r="A77" s="29">
        <v>15</v>
      </c>
      <c r="B77" s="121" t="s">
        <v>272</v>
      </c>
      <c r="C77" s="33" t="s">
        <v>273</v>
      </c>
      <c r="D77" s="20" t="s">
        <v>274</v>
      </c>
      <c r="E77" s="6">
        <v>42882</v>
      </c>
      <c r="F77" s="20" t="s">
        <v>275</v>
      </c>
      <c r="G77" s="6">
        <v>43042</v>
      </c>
      <c r="H77" s="55" t="s">
        <v>18</v>
      </c>
      <c r="I77" s="116">
        <v>1.64</v>
      </c>
    </row>
    <row r="78" spans="1:10" ht="30.75" customHeight="1" x14ac:dyDescent="0.25">
      <c r="A78" s="29">
        <v>16</v>
      </c>
      <c r="B78" s="113" t="s">
        <v>276</v>
      </c>
      <c r="C78" s="3" t="s">
        <v>229</v>
      </c>
      <c r="D78" s="2" t="s">
        <v>230</v>
      </c>
      <c r="E78" s="4">
        <v>43000</v>
      </c>
      <c r="F78" s="2" t="s">
        <v>277</v>
      </c>
      <c r="G78" s="4">
        <v>43042</v>
      </c>
      <c r="H78" s="55" t="s">
        <v>18</v>
      </c>
      <c r="I78" s="105">
        <v>10.8</v>
      </c>
    </row>
    <row r="79" spans="1:10" ht="15.75" customHeight="1" x14ac:dyDescent="0.25">
      <c r="A79" s="29"/>
      <c r="B79" s="148" t="s">
        <v>166</v>
      </c>
      <c r="C79" s="3"/>
      <c r="D79" s="2"/>
      <c r="E79" s="4"/>
      <c r="F79" s="2"/>
      <c r="G79" s="4"/>
      <c r="H79" s="142"/>
      <c r="I79" s="149">
        <f>SUM(I80:I94)</f>
        <v>125.13000000000001</v>
      </c>
    </row>
    <row r="80" spans="1:10" ht="30.75" customHeight="1" x14ac:dyDescent="0.25">
      <c r="A80" s="29">
        <v>17</v>
      </c>
      <c r="B80" s="113" t="s">
        <v>278</v>
      </c>
      <c r="C80" s="3" t="s">
        <v>279</v>
      </c>
      <c r="D80" s="2" t="s">
        <v>280</v>
      </c>
      <c r="E80" s="4">
        <v>43147</v>
      </c>
      <c r="F80" s="2" t="s">
        <v>281</v>
      </c>
      <c r="G80" s="4">
        <v>43311</v>
      </c>
      <c r="H80" s="166"/>
      <c r="I80" s="105">
        <v>2</v>
      </c>
    </row>
    <row r="81" spans="1:14" ht="30.75" customHeight="1" x14ac:dyDescent="0.25">
      <c r="A81" s="29">
        <v>18</v>
      </c>
      <c r="B81" s="121" t="s">
        <v>282</v>
      </c>
      <c r="C81" s="33" t="s">
        <v>283</v>
      </c>
      <c r="D81" s="20" t="s">
        <v>284</v>
      </c>
      <c r="E81" s="6">
        <v>43228</v>
      </c>
      <c r="F81" s="20" t="s">
        <v>285</v>
      </c>
      <c r="G81" s="6">
        <v>43455</v>
      </c>
      <c r="H81" s="55" t="s">
        <v>18</v>
      </c>
      <c r="I81" s="116">
        <v>3.5</v>
      </c>
    </row>
    <row r="82" spans="1:14" ht="30.75" customHeight="1" x14ac:dyDescent="0.25">
      <c r="A82" s="29">
        <v>19</v>
      </c>
      <c r="B82" s="113" t="s">
        <v>286</v>
      </c>
      <c r="C82" s="3" t="s">
        <v>287</v>
      </c>
      <c r="D82" s="2" t="s">
        <v>288</v>
      </c>
      <c r="E82" s="4">
        <v>40518</v>
      </c>
      <c r="F82" s="2" t="s">
        <v>289</v>
      </c>
      <c r="G82" s="4">
        <v>43489</v>
      </c>
      <c r="H82" s="166"/>
      <c r="I82" s="105">
        <v>8</v>
      </c>
    </row>
    <row r="83" spans="1:14" s="130" customFormat="1" ht="30.75" customHeight="1" x14ac:dyDescent="0.25">
      <c r="A83" s="29">
        <v>20</v>
      </c>
      <c r="B83" s="113" t="s">
        <v>290</v>
      </c>
      <c r="C83" s="3" t="s">
        <v>291</v>
      </c>
      <c r="D83" s="2" t="s">
        <v>292</v>
      </c>
      <c r="E83" s="150">
        <v>43520</v>
      </c>
      <c r="F83" s="2" t="s">
        <v>293</v>
      </c>
      <c r="G83" s="4">
        <v>43747</v>
      </c>
      <c r="H83" s="131"/>
      <c r="I83" s="105">
        <v>21.45</v>
      </c>
    </row>
    <row r="84" spans="1:14" s="130" customFormat="1" ht="30.75" customHeight="1" x14ac:dyDescent="0.25">
      <c r="A84" s="29">
        <v>21</v>
      </c>
      <c r="B84" s="113" t="s">
        <v>294</v>
      </c>
      <c r="C84" s="3" t="s">
        <v>283</v>
      </c>
      <c r="D84" s="2" t="s">
        <v>295</v>
      </c>
      <c r="E84" s="150">
        <v>43677</v>
      </c>
      <c r="F84" s="2" t="s">
        <v>296</v>
      </c>
      <c r="G84" s="4">
        <v>43794</v>
      </c>
      <c r="H84" s="131"/>
      <c r="I84" s="105">
        <v>6.4</v>
      </c>
    </row>
    <row r="85" spans="1:14" s="130" customFormat="1" ht="30.75" customHeight="1" x14ac:dyDescent="0.25">
      <c r="A85" s="29">
        <v>22</v>
      </c>
      <c r="B85" s="113" t="s">
        <v>297</v>
      </c>
      <c r="C85" s="3" t="s">
        <v>298</v>
      </c>
      <c r="D85" s="2" t="s">
        <v>299</v>
      </c>
      <c r="E85" s="150">
        <v>43706</v>
      </c>
      <c r="F85" s="2" t="s">
        <v>300</v>
      </c>
      <c r="G85" s="4">
        <v>43816</v>
      </c>
      <c r="H85" s="131"/>
      <c r="I85" s="151">
        <v>1.5</v>
      </c>
    </row>
    <row r="86" spans="1:14" s="130" customFormat="1" ht="30.75" customHeight="1" x14ac:dyDescent="0.25">
      <c r="A86" s="29">
        <v>23</v>
      </c>
      <c r="B86" s="113" t="s">
        <v>301</v>
      </c>
      <c r="C86" s="3" t="s">
        <v>302</v>
      </c>
      <c r="D86" s="2" t="s">
        <v>303</v>
      </c>
      <c r="E86" s="150">
        <v>43741</v>
      </c>
      <c r="F86" s="2" t="s">
        <v>304</v>
      </c>
      <c r="G86" s="4">
        <v>43794</v>
      </c>
      <c r="H86" s="131"/>
      <c r="I86" s="152">
        <v>13.5</v>
      </c>
      <c r="N86" s="130">
        <v>25</v>
      </c>
    </row>
    <row r="87" spans="1:14" s="130" customFormat="1" ht="30.75" customHeight="1" x14ac:dyDescent="0.25">
      <c r="A87" s="29">
        <v>24</v>
      </c>
      <c r="B87" s="113" t="s">
        <v>305</v>
      </c>
      <c r="C87" s="3" t="s">
        <v>306</v>
      </c>
      <c r="D87" s="2" t="s">
        <v>307</v>
      </c>
      <c r="E87" s="150">
        <v>43783</v>
      </c>
      <c r="F87" s="2" t="s">
        <v>308</v>
      </c>
      <c r="G87" s="4">
        <v>43816</v>
      </c>
      <c r="H87" s="131"/>
      <c r="I87" s="152">
        <v>12</v>
      </c>
    </row>
    <row r="88" spans="1:14" s="130" customFormat="1" ht="30.75" customHeight="1" x14ac:dyDescent="0.25">
      <c r="A88" s="29">
        <v>25</v>
      </c>
      <c r="B88" s="113" t="s">
        <v>309</v>
      </c>
      <c r="C88" s="3" t="s">
        <v>310</v>
      </c>
      <c r="D88" s="2" t="s">
        <v>311</v>
      </c>
      <c r="E88" s="150">
        <v>43484</v>
      </c>
      <c r="F88" s="2" t="s">
        <v>312</v>
      </c>
      <c r="G88" s="4">
        <v>43769</v>
      </c>
      <c r="H88" s="131"/>
      <c r="I88" s="105">
        <v>9.5</v>
      </c>
    </row>
    <row r="89" spans="1:14" s="130" customFormat="1" ht="31.5" customHeight="1" x14ac:dyDescent="0.25">
      <c r="A89" s="29">
        <v>26</v>
      </c>
      <c r="B89" s="121" t="s">
        <v>313</v>
      </c>
      <c r="C89" s="33" t="s">
        <v>314</v>
      </c>
      <c r="D89" s="20" t="s">
        <v>315</v>
      </c>
      <c r="E89" s="206">
        <v>43812</v>
      </c>
      <c r="F89" s="20" t="s">
        <v>316</v>
      </c>
      <c r="G89" s="6" t="s">
        <v>317</v>
      </c>
      <c r="H89" s="207"/>
      <c r="I89" s="116">
        <v>10.8</v>
      </c>
    </row>
    <row r="90" spans="1:14" s="209" customFormat="1" ht="31.5" customHeight="1" x14ac:dyDescent="0.25">
      <c r="A90" s="208"/>
      <c r="B90" s="215" t="s">
        <v>325</v>
      </c>
      <c r="C90" s="216" t="s">
        <v>254</v>
      </c>
      <c r="D90" s="59"/>
      <c r="E90" s="221">
        <v>43824</v>
      </c>
      <c r="F90" s="222" t="s">
        <v>327</v>
      </c>
      <c r="G90" s="217"/>
      <c r="H90" s="218"/>
      <c r="I90" s="219">
        <v>5.4</v>
      </c>
    </row>
    <row r="91" spans="1:14" s="209" customFormat="1" ht="31.5" customHeight="1" x14ac:dyDescent="0.25">
      <c r="A91" s="208"/>
      <c r="B91" s="216" t="s">
        <v>329</v>
      </c>
      <c r="C91" s="216" t="s">
        <v>330</v>
      </c>
      <c r="D91" s="59"/>
      <c r="E91" s="221">
        <v>43797</v>
      </c>
      <c r="F91" s="222" t="s">
        <v>332</v>
      </c>
      <c r="G91" s="217"/>
      <c r="H91" s="218"/>
      <c r="I91" s="219">
        <v>12.7</v>
      </c>
    </row>
    <row r="92" spans="1:14" s="209" customFormat="1" ht="31.5" customHeight="1" x14ac:dyDescent="0.25">
      <c r="A92" s="208"/>
      <c r="B92" s="215" t="s">
        <v>325</v>
      </c>
      <c r="C92" s="216" t="s">
        <v>333</v>
      </c>
      <c r="D92" s="59"/>
      <c r="E92" s="221">
        <v>43830</v>
      </c>
      <c r="F92" s="222" t="s">
        <v>335</v>
      </c>
      <c r="G92" s="217"/>
      <c r="H92" s="218"/>
      <c r="I92" s="219">
        <v>5.4</v>
      </c>
    </row>
    <row r="93" spans="1:14" s="209" customFormat="1" ht="31.5" customHeight="1" x14ac:dyDescent="0.25">
      <c r="A93" s="208"/>
      <c r="B93" s="215" t="s">
        <v>313</v>
      </c>
      <c r="C93" s="216" t="s">
        <v>336</v>
      </c>
      <c r="D93" s="59"/>
      <c r="E93" s="221">
        <v>43830</v>
      </c>
      <c r="F93" s="222" t="s">
        <v>338</v>
      </c>
      <c r="G93" s="217"/>
      <c r="H93" s="218"/>
      <c r="I93" s="219">
        <v>7.7</v>
      </c>
    </row>
    <row r="94" spans="1:14" s="209" customFormat="1" ht="31.5" customHeight="1" thickBot="1" x14ac:dyDescent="0.3">
      <c r="A94" s="208"/>
      <c r="B94" s="215" t="s">
        <v>325</v>
      </c>
      <c r="C94" s="216" t="s">
        <v>339</v>
      </c>
      <c r="D94" s="46"/>
      <c r="E94" s="221">
        <v>43859</v>
      </c>
      <c r="F94" s="222" t="s">
        <v>341</v>
      </c>
      <c r="G94" s="217"/>
      <c r="H94" s="220"/>
      <c r="I94" s="219">
        <v>5.28</v>
      </c>
    </row>
    <row r="95" spans="1:14" ht="18" customHeight="1" thickBot="1" x14ac:dyDescent="0.3">
      <c r="A95" s="147">
        <f>SUM(A89,A59,A40,A30)</f>
        <v>69</v>
      </c>
      <c r="B95" s="210" t="s">
        <v>318</v>
      </c>
      <c r="C95" s="25" t="s">
        <v>11</v>
      </c>
      <c r="D95" s="211">
        <f>SUM(D60,D41,D31,D4)</f>
        <v>1400</v>
      </c>
      <c r="E95" s="212"/>
      <c r="F95" s="25" t="s">
        <v>12</v>
      </c>
      <c r="G95" s="213">
        <f>SUM(G60,G41,G31,G4)</f>
        <v>96.841999999999985</v>
      </c>
      <c r="H95" s="212"/>
      <c r="I95" s="214">
        <f>SUM(I60,I41,I31,I4)</f>
        <v>1323.008</v>
      </c>
    </row>
  </sheetData>
  <autoFilter ref="B3:I95" xr:uid="{00000000-0009-0000-0000-000001000000}"/>
  <mergeCells count="15">
    <mergeCell ref="B37:G37"/>
    <mergeCell ref="G34:G35"/>
    <mergeCell ref="A6:A7"/>
    <mergeCell ref="C6:C7"/>
    <mergeCell ref="D6:D7"/>
    <mergeCell ref="A34:A35"/>
    <mergeCell ref="C34:C35"/>
    <mergeCell ref="D34:D35"/>
    <mergeCell ref="B13:G13"/>
    <mergeCell ref="B32:G32"/>
    <mergeCell ref="B1:I1"/>
    <mergeCell ref="B2:I2"/>
    <mergeCell ref="E34:E35"/>
    <mergeCell ref="F34:F35"/>
    <mergeCell ref="B5:G5"/>
  </mergeCells>
  <phoneticPr fontId="45" type="noConversion"/>
  <printOptions horizontalCentered="1"/>
  <pageMargins left="0.16" right="0.13" top="0.31" bottom="0.22" header="0.2" footer="0.16"/>
  <pageSetup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S30"/>
  <sheetViews>
    <sheetView view="pageBreakPreview" topLeftCell="A7" zoomScaleSheetLayoutView="100" workbookViewId="0">
      <selection activeCell="A3" sqref="A3:M3"/>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6" max="16" width="13.28515625" customWidth="1"/>
  </cols>
  <sheetData>
    <row r="2" spans="1:19" ht="21" x14ac:dyDescent="0.35">
      <c r="A2" s="364" t="s">
        <v>343</v>
      </c>
      <c r="B2" s="364"/>
      <c r="C2" s="364"/>
      <c r="D2" s="364"/>
      <c r="E2" s="364"/>
      <c r="F2" s="364"/>
      <c r="G2" s="364"/>
      <c r="H2" s="364"/>
      <c r="I2" s="364"/>
      <c r="J2" s="364"/>
      <c r="K2" s="364"/>
      <c r="L2" s="364"/>
      <c r="M2" s="364"/>
    </row>
    <row r="3" spans="1:19" ht="16.5" thickBot="1" x14ac:dyDescent="0.3">
      <c r="A3" s="365" t="s">
        <v>344</v>
      </c>
      <c r="B3" s="365"/>
      <c r="C3" s="365"/>
      <c r="D3" s="365"/>
      <c r="E3" s="365"/>
      <c r="F3" s="365"/>
      <c r="G3" s="365"/>
      <c r="H3" s="365"/>
      <c r="I3" s="365"/>
      <c r="J3" s="365"/>
      <c r="K3" s="365"/>
      <c r="L3" s="365"/>
      <c r="M3" s="365"/>
    </row>
    <row r="4" spans="1:19" s="61" customFormat="1" ht="48" customHeight="1" thickTop="1" thickBot="1" x14ac:dyDescent="0.3">
      <c r="A4" s="366" t="s">
        <v>345</v>
      </c>
      <c r="B4" s="366" t="s">
        <v>346</v>
      </c>
      <c r="C4" s="366"/>
      <c r="D4" s="272" t="s">
        <v>347</v>
      </c>
      <c r="E4" s="366" t="s">
        <v>348</v>
      </c>
      <c r="F4" s="366" t="s">
        <v>349</v>
      </c>
      <c r="G4" s="366"/>
      <c r="H4" s="366" t="s">
        <v>350</v>
      </c>
      <c r="I4" s="366"/>
      <c r="J4" s="367" t="s">
        <v>348</v>
      </c>
      <c r="K4" s="366" t="s">
        <v>351</v>
      </c>
      <c r="L4" s="366"/>
      <c r="M4" s="272" t="s">
        <v>352</v>
      </c>
    </row>
    <row r="5" spans="1:19" s="61" customFormat="1" ht="27.75" customHeight="1" thickTop="1" thickBot="1" x14ac:dyDescent="0.3">
      <c r="A5" s="366"/>
      <c r="B5" s="369" t="s">
        <v>353</v>
      </c>
      <c r="C5" s="369"/>
      <c r="D5" s="273" t="s">
        <v>354</v>
      </c>
      <c r="E5" s="366"/>
      <c r="F5" s="273" t="s">
        <v>355</v>
      </c>
      <c r="G5" s="273" t="s">
        <v>356</v>
      </c>
      <c r="H5" s="273" t="s">
        <v>355</v>
      </c>
      <c r="I5" s="273" t="s">
        <v>356</v>
      </c>
      <c r="J5" s="368"/>
      <c r="K5" s="273" t="s">
        <v>355</v>
      </c>
      <c r="L5" s="273" t="s">
        <v>356</v>
      </c>
      <c r="M5" s="273" t="s">
        <v>353</v>
      </c>
    </row>
    <row r="6" spans="1:19" s="61" customFormat="1" ht="18" customHeight="1" thickTop="1" thickBot="1" x14ac:dyDescent="0.3">
      <c r="A6" s="331" t="s">
        <v>357</v>
      </c>
      <c r="B6" s="334">
        <v>250</v>
      </c>
      <c r="C6" s="335"/>
      <c r="D6" s="275">
        <v>5.9</v>
      </c>
      <c r="E6" s="272"/>
      <c r="F6" s="273"/>
      <c r="G6" s="273"/>
      <c r="H6" s="273"/>
      <c r="I6" s="63"/>
      <c r="J6" s="345" t="s">
        <v>358</v>
      </c>
      <c r="K6" s="64">
        <v>5</v>
      </c>
      <c r="L6" s="62">
        <f>'[1]063017perMCMnew'!G6</f>
        <v>34.6</v>
      </c>
      <c r="M6" s="340">
        <f>250-SUM(L6:L8)</f>
        <v>103.887</v>
      </c>
      <c r="P6" s="84">
        <f>SUM(L6:L8)</f>
        <v>146.113</v>
      </c>
    </row>
    <row r="7" spans="1:19" s="61" customFormat="1" ht="18" customHeight="1" thickTop="1" thickBot="1" x14ac:dyDescent="0.3">
      <c r="A7" s="332"/>
      <c r="B7" s="336"/>
      <c r="C7" s="337"/>
      <c r="D7" s="155" t="s">
        <v>359</v>
      </c>
      <c r="E7" s="65" t="s">
        <v>360</v>
      </c>
      <c r="F7" s="62">
        <v>0</v>
      </c>
      <c r="G7" s="62">
        <v>0</v>
      </c>
      <c r="H7" s="66">
        <f>63-K7</f>
        <v>62</v>
      </c>
      <c r="I7" s="62">
        <f>603.09-L7</f>
        <v>594.59</v>
      </c>
      <c r="J7" s="346"/>
      <c r="K7" s="66">
        <v>1</v>
      </c>
      <c r="L7" s="62">
        <v>8.5</v>
      </c>
      <c r="M7" s="341"/>
      <c r="O7" s="67">
        <v>34.6</v>
      </c>
    </row>
    <row r="8" spans="1:19" s="61" customFormat="1" ht="18" customHeight="1" thickTop="1" thickBot="1" x14ac:dyDescent="0.3">
      <c r="A8" s="333"/>
      <c r="B8" s="338"/>
      <c r="C8" s="339"/>
      <c r="D8" s="155" t="s">
        <v>361</v>
      </c>
      <c r="E8" s="65"/>
      <c r="F8" s="62"/>
      <c r="G8" s="62"/>
      <c r="H8" s="66"/>
      <c r="I8" s="62"/>
      <c r="J8" s="132"/>
      <c r="K8" s="66">
        <v>9</v>
      </c>
      <c r="L8" s="62">
        <f>'COE NOv252020'!I50</f>
        <v>103.01300000000001</v>
      </c>
      <c r="M8" s="342"/>
      <c r="O8" s="67"/>
    </row>
    <row r="9" spans="1:19" s="61" customFormat="1" ht="17.25" customHeight="1" thickTop="1" thickBot="1" x14ac:dyDescent="0.3">
      <c r="A9" s="347" t="s">
        <v>362</v>
      </c>
      <c r="B9" s="68">
        <v>200</v>
      </c>
      <c r="C9" s="69"/>
      <c r="D9" s="156">
        <v>8.5299999999999994</v>
      </c>
      <c r="E9" s="65"/>
      <c r="F9" s="62"/>
      <c r="G9" s="62"/>
      <c r="H9" s="66"/>
      <c r="I9" s="62"/>
      <c r="J9" s="348" t="s">
        <v>363</v>
      </c>
      <c r="K9" s="66">
        <v>3</v>
      </c>
      <c r="L9" s="62">
        <v>249.9</v>
      </c>
      <c r="M9" s="344">
        <v>0</v>
      </c>
      <c r="O9" s="67">
        <v>393.9</v>
      </c>
    </row>
    <row r="10" spans="1:19" s="61" customFormat="1" ht="17.25" customHeight="1" thickTop="1" thickBot="1" x14ac:dyDescent="0.3">
      <c r="A10" s="347"/>
      <c r="B10" s="71">
        <v>200</v>
      </c>
      <c r="C10" s="72" t="s">
        <v>364</v>
      </c>
      <c r="D10" s="156" t="s">
        <v>365</v>
      </c>
      <c r="E10" s="65" t="s">
        <v>363</v>
      </c>
      <c r="F10" s="73">
        <v>7</v>
      </c>
      <c r="G10" s="70">
        <v>1023.55</v>
      </c>
      <c r="H10" s="73">
        <f>11-K10</f>
        <v>8</v>
      </c>
      <c r="I10" s="70">
        <f>706.9-L10</f>
        <v>562.9</v>
      </c>
      <c r="J10" s="349"/>
      <c r="K10" s="66">
        <v>3</v>
      </c>
      <c r="L10" s="62">
        <v>144</v>
      </c>
      <c r="M10" s="344"/>
      <c r="O10" s="67">
        <v>525.95000000000005</v>
      </c>
    </row>
    <row r="11" spans="1:19" s="61" customFormat="1" ht="17.25" customHeight="1" thickTop="1" thickBot="1" x14ac:dyDescent="0.3">
      <c r="A11" s="347" t="s">
        <v>366</v>
      </c>
      <c r="B11" s="71">
        <v>50</v>
      </c>
      <c r="C11" s="72"/>
      <c r="D11" s="156">
        <v>9.68</v>
      </c>
      <c r="E11" s="65"/>
      <c r="F11" s="73"/>
      <c r="G11" s="70"/>
      <c r="H11" s="73"/>
      <c r="I11" s="70"/>
      <c r="J11" s="348" t="s">
        <v>367</v>
      </c>
      <c r="K11" s="66">
        <v>6</v>
      </c>
      <c r="L11" s="62">
        <v>108.9</v>
      </c>
      <c r="M11" s="360">
        <v>0</v>
      </c>
      <c r="O11" s="67">
        <f>125.16</f>
        <v>125.16</v>
      </c>
    </row>
    <row r="12" spans="1:19" s="61" customFormat="1" ht="17.25" customHeight="1" thickTop="1" thickBot="1" x14ac:dyDescent="0.3">
      <c r="A12" s="347"/>
      <c r="B12" s="71">
        <v>450</v>
      </c>
      <c r="C12" s="72" t="s">
        <v>364</v>
      </c>
      <c r="D12" s="156" t="s">
        <v>368</v>
      </c>
      <c r="E12" s="65" t="s">
        <v>367</v>
      </c>
      <c r="F12" s="73">
        <v>22</v>
      </c>
      <c r="G12" s="70">
        <v>761.97</v>
      </c>
      <c r="H12" s="73">
        <f>24-K12</f>
        <v>7</v>
      </c>
      <c r="I12" s="70">
        <f>770.022-L12</f>
        <v>352.97200000000004</v>
      </c>
      <c r="J12" s="349"/>
      <c r="K12" s="66">
        <v>17</v>
      </c>
      <c r="L12" s="62">
        <v>417.05</v>
      </c>
      <c r="M12" s="360"/>
    </row>
    <row r="13" spans="1:19" s="61" customFormat="1" ht="18" customHeight="1" thickTop="1" thickBot="1" x14ac:dyDescent="0.3">
      <c r="A13" s="331" t="s">
        <v>369</v>
      </c>
      <c r="B13" s="350">
        <v>250</v>
      </c>
      <c r="C13" s="351"/>
      <c r="D13" s="156">
        <v>6.63</v>
      </c>
      <c r="E13" s="65" t="s">
        <v>363</v>
      </c>
      <c r="F13" s="70">
        <v>0</v>
      </c>
      <c r="G13" s="70">
        <v>0</v>
      </c>
      <c r="H13" s="73">
        <f>15-K13</f>
        <v>3</v>
      </c>
      <c r="I13" s="70">
        <v>44.366999999999997</v>
      </c>
      <c r="J13" s="348" t="s">
        <v>363</v>
      </c>
      <c r="K13" s="66">
        <v>12</v>
      </c>
      <c r="L13" s="165">
        <f>'COE NOv252020'!I61</f>
        <v>117.351</v>
      </c>
      <c r="M13" s="356">
        <v>0</v>
      </c>
      <c r="P13" s="74" t="s">
        <v>370</v>
      </c>
      <c r="R13" s="75">
        <f>L17/1569*100</f>
        <v>84.321733588272778</v>
      </c>
      <c r="S13" s="61" t="s">
        <v>371</v>
      </c>
    </row>
    <row r="14" spans="1:19" s="61" customFormat="1" ht="18" customHeight="1" thickTop="1" thickBot="1" x14ac:dyDescent="0.3">
      <c r="A14" s="332"/>
      <c r="B14" s="352"/>
      <c r="C14" s="353"/>
      <c r="D14" s="362" t="s">
        <v>372</v>
      </c>
      <c r="E14" s="362"/>
      <c r="F14" s="73"/>
      <c r="G14" s="70"/>
      <c r="H14" s="73"/>
      <c r="I14" s="70"/>
      <c r="J14" s="361"/>
      <c r="K14" s="76">
        <v>4</v>
      </c>
      <c r="L14" s="165">
        <f>'COE NOv252020'!I74</f>
        <v>14.564</v>
      </c>
      <c r="M14" s="357"/>
      <c r="P14" s="74"/>
      <c r="R14" s="75"/>
    </row>
    <row r="15" spans="1:19" s="61" customFormat="1" ht="18" customHeight="1" thickTop="1" thickBot="1" x14ac:dyDescent="0.3">
      <c r="A15" s="333"/>
      <c r="B15" s="354"/>
      <c r="C15" s="355"/>
      <c r="D15" s="155" t="s">
        <v>361</v>
      </c>
      <c r="E15" s="277"/>
      <c r="F15" s="73"/>
      <c r="G15" s="70"/>
      <c r="H15" s="73"/>
      <c r="I15" s="70"/>
      <c r="J15" s="276"/>
      <c r="K15" s="76">
        <v>15</v>
      </c>
      <c r="L15" s="62">
        <f>'COE NOv252020'!I79</f>
        <v>125.13000000000001</v>
      </c>
      <c r="M15" s="358"/>
      <c r="P15" s="74"/>
      <c r="R15" s="75"/>
    </row>
    <row r="16" spans="1:19" s="61" customFormat="1" ht="29.25" customHeight="1" thickTop="1" thickBot="1" x14ac:dyDescent="0.3">
      <c r="A16" s="274" t="s">
        <v>373</v>
      </c>
      <c r="B16" s="77">
        <v>10</v>
      </c>
      <c r="C16" s="78"/>
      <c r="D16" s="343" t="s">
        <v>374</v>
      </c>
      <c r="E16" s="343"/>
      <c r="F16" s="73"/>
      <c r="G16" s="70"/>
      <c r="H16" s="73"/>
      <c r="I16" s="70"/>
      <c r="J16" s="70">
        <v>0</v>
      </c>
      <c r="K16" s="70">
        <v>0</v>
      </c>
      <c r="L16" s="70">
        <v>0</v>
      </c>
      <c r="M16" s="62">
        <v>0</v>
      </c>
      <c r="P16" s="74"/>
      <c r="R16" s="75"/>
    </row>
    <row r="17" spans="1:15" s="61" customFormat="1" ht="28.5" customHeight="1" thickTop="1" thickBot="1" x14ac:dyDescent="0.3">
      <c r="A17" s="79" t="s">
        <v>318</v>
      </c>
      <c r="B17" s="80">
        <f>SUM(B6:B16)</f>
        <v>1410</v>
      </c>
      <c r="C17" s="81"/>
      <c r="D17" s="82"/>
      <c r="E17" s="82"/>
      <c r="F17" s="79">
        <f>SUM(F10:F13)</f>
        <v>29</v>
      </c>
      <c r="G17" s="82">
        <f>SUM(G7:G13)</f>
        <v>1785.52</v>
      </c>
      <c r="H17" s="79">
        <f>SUM(H7:H13)</f>
        <v>80</v>
      </c>
      <c r="I17" s="82">
        <f>SUM(I7:I13)</f>
        <v>1554.829</v>
      </c>
      <c r="J17" s="83"/>
      <c r="K17" s="79">
        <f>SUM(K6:K16)</f>
        <v>75</v>
      </c>
      <c r="L17" s="164">
        <f>SUM(L6:L16)</f>
        <v>1323.008</v>
      </c>
      <c r="M17" s="82">
        <f>SUM(M6:M16)</f>
        <v>103.887</v>
      </c>
      <c r="O17" s="84">
        <f>B17-L17</f>
        <v>86.991999999999962</v>
      </c>
    </row>
    <row r="18" spans="1:15" ht="13.5" customHeight="1" thickTop="1" x14ac:dyDescent="0.25">
      <c r="A18" s="85" t="s">
        <v>375</v>
      </c>
      <c r="B18" s="85"/>
      <c r="C18" s="85"/>
      <c r="D18" s="85"/>
      <c r="E18" s="85"/>
      <c r="F18" s="85"/>
      <c r="G18" s="85"/>
      <c r="H18" s="85"/>
      <c r="I18" s="85"/>
      <c r="K18" s="85"/>
      <c r="L18" s="85"/>
      <c r="M18" s="85"/>
    </row>
    <row r="19" spans="1:15" ht="13.5" customHeight="1" x14ac:dyDescent="0.25">
      <c r="A19" s="85" t="s">
        <v>376</v>
      </c>
    </row>
    <row r="20" spans="1:15" ht="13.5" customHeight="1" x14ac:dyDescent="0.25">
      <c r="A20" s="85" t="s">
        <v>377</v>
      </c>
    </row>
    <row r="21" spans="1:15" ht="13.5" customHeight="1" x14ac:dyDescent="0.25">
      <c r="A21" s="363" t="s">
        <v>378</v>
      </c>
      <c r="B21" s="363"/>
      <c r="C21" s="363"/>
      <c r="D21" s="363"/>
      <c r="E21" s="363"/>
      <c r="F21" s="363"/>
      <c r="G21" s="363"/>
      <c r="H21" s="363"/>
      <c r="I21" s="363"/>
      <c r="J21" s="363"/>
      <c r="K21" s="363"/>
      <c r="L21" s="363"/>
      <c r="M21" s="363"/>
    </row>
    <row r="22" spans="1:15" ht="13.5" customHeight="1" x14ac:dyDescent="0.25">
      <c r="A22" s="278"/>
      <c r="B22" s="278"/>
      <c r="C22" s="278"/>
      <c r="D22" s="278"/>
      <c r="E22" s="278"/>
      <c r="F22" s="278"/>
      <c r="G22" s="278"/>
      <c r="H22" s="278"/>
      <c r="I22" s="278"/>
      <c r="J22" s="278"/>
      <c r="K22" s="278"/>
    </row>
    <row r="23" spans="1:15" ht="226.5" customHeight="1" x14ac:dyDescent="0.25">
      <c r="A23" s="359" t="s">
        <v>379</v>
      </c>
      <c r="B23" s="359"/>
      <c r="C23" s="359"/>
      <c r="D23" s="359"/>
      <c r="E23" s="359"/>
      <c r="F23" s="359"/>
      <c r="G23" s="359"/>
      <c r="H23" s="359"/>
      <c r="I23" s="359"/>
      <c r="J23" s="359"/>
      <c r="K23" s="359"/>
      <c r="L23" s="359"/>
      <c r="M23" s="359"/>
    </row>
    <row r="24" spans="1:15" ht="13.5" customHeight="1" x14ac:dyDescent="0.25">
      <c r="A24" s="86"/>
      <c r="B24" s="87"/>
    </row>
    <row r="25" spans="1:15" ht="13.5" customHeight="1" x14ac:dyDescent="0.25">
      <c r="A25" s="86"/>
    </row>
    <row r="26" spans="1:15" x14ac:dyDescent="0.25">
      <c r="A26" s="88"/>
    </row>
    <row r="30" spans="1:15" x14ac:dyDescent="0.25">
      <c r="B30" s="89"/>
      <c r="C30" s="89"/>
    </row>
  </sheetData>
  <mergeCells count="28">
    <mergeCell ref="A2:M2"/>
    <mergeCell ref="A3:M3"/>
    <mergeCell ref="A4:A5"/>
    <mergeCell ref="B4:C4"/>
    <mergeCell ref="E4:E5"/>
    <mergeCell ref="F4:G4"/>
    <mergeCell ref="H4:I4"/>
    <mergeCell ref="J4:J5"/>
    <mergeCell ref="K4:L4"/>
    <mergeCell ref="B5:C5"/>
    <mergeCell ref="A23:M23"/>
    <mergeCell ref="A11:A12"/>
    <mergeCell ref="J11:J12"/>
    <mergeCell ref="M11:M12"/>
    <mergeCell ref="J13:J14"/>
    <mergeCell ref="D14:E14"/>
    <mergeCell ref="A13:A15"/>
    <mergeCell ref="A21:M21"/>
    <mergeCell ref="A6:A8"/>
    <mergeCell ref="B6:C8"/>
    <mergeCell ref="M6:M8"/>
    <mergeCell ref="D16:E16"/>
    <mergeCell ref="M9:M10"/>
    <mergeCell ref="J6:J7"/>
    <mergeCell ref="A9:A10"/>
    <mergeCell ref="J9:J10"/>
    <mergeCell ref="B13:C15"/>
    <mergeCell ref="M13:M15"/>
  </mergeCells>
  <printOptions horizontalCentered="1"/>
  <pageMargins left="0.16" right="0.16" top="0.75" bottom="0.7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E92E-AEC5-4A84-9D6F-0162BC7C5738}">
  <sheetPr>
    <tabColor rgb="FFFFFF00"/>
  </sheetPr>
  <dimension ref="A2:S30"/>
  <sheetViews>
    <sheetView view="pageBreakPreview" topLeftCell="A4" zoomScaleSheetLayoutView="100" workbookViewId="0">
      <selection activeCell="A17" sqref="A17"/>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6" max="16" width="13.28515625" customWidth="1"/>
  </cols>
  <sheetData>
    <row r="2" spans="1:19" ht="21" x14ac:dyDescent="0.35">
      <c r="A2" s="364" t="s">
        <v>343</v>
      </c>
      <c r="B2" s="364"/>
      <c r="C2" s="364"/>
      <c r="D2" s="364"/>
      <c r="E2" s="364"/>
      <c r="F2" s="364"/>
      <c r="G2" s="364"/>
      <c r="H2" s="364"/>
      <c r="I2" s="364"/>
      <c r="J2" s="364"/>
      <c r="K2" s="364"/>
      <c r="L2" s="364"/>
      <c r="M2" s="364"/>
    </row>
    <row r="3" spans="1:19" ht="15.75" x14ac:dyDescent="0.25">
      <c r="A3" s="365" t="s">
        <v>380</v>
      </c>
      <c r="B3" s="365"/>
      <c r="C3" s="365"/>
      <c r="D3" s="365"/>
      <c r="E3" s="365"/>
      <c r="F3" s="365"/>
      <c r="G3" s="365"/>
      <c r="H3" s="365"/>
      <c r="I3" s="365"/>
      <c r="J3" s="365"/>
      <c r="K3" s="365"/>
      <c r="L3" s="365"/>
      <c r="M3" s="365"/>
    </row>
    <row r="4" spans="1:19" s="61" customFormat="1" ht="48" customHeight="1" x14ac:dyDescent="0.25">
      <c r="A4" s="366" t="s">
        <v>345</v>
      </c>
      <c r="B4" s="366" t="s">
        <v>346</v>
      </c>
      <c r="C4" s="366"/>
      <c r="D4" s="272" t="s">
        <v>347</v>
      </c>
      <c r="E4" s="366" t="s">
        <v>348</v>
      </c>
      <c r="F4" s="366" t="s">
        <v>349</v>
      </c>
      <c r="G4" s="366"/>
      <c r="H4" s="366" t="s">
        <v>350</v>
      </c>
      <c r="I4" s="366"/>
      <c r="J4" s="367" t="s">
        <v>348</v>
      </c>
      <c r="K4" s="366" t="s">
        <v>351</v>
      </c>
      <c r="L4" s="366"/>
      <c r="M4" s="272" t="s">
        <v>352</v>
      </c>
    </row>
    <row r="5" spans="1:19" s="61" customFormat="1" ht="27.75" customHeight="1" x14ac:dyDescent="0.25">
      <c r="A5" s="366"/>
      <c r="B5" s="369" t="s">
        <v>353</v>
      </c>
      <c r="C5" s="369"/>
      <c r="D5" s="273" t="s">
        <v>354</v>
      </c>
      <c r="E5" s="366"/>
      <c r="F5" s="273" t="s">
        <v>355</v>
      </c>
      <c r="G5" s="273" t="s">
        <v>356</v>
      </c>
      <c r="H5" s="273" t="s">
        <v>355</v>
      </c>
      <c r="I5" s="273" t="s">
        <v>356</v>
      </c>
      <c r="J5" s="368"/>
      <c r="K5" s="273" t="s">
        <v>355</v>
      </c>
      <c r="L5" s="273" t="s">
        <v>356</v>
      </c>
      <c r="M5" s="273" t="s">
        <v>353</v>
      </c>
    </row>
    <row r="6" spans="1:19" s="61" customFormat="1" ht="18" customHeight="1" x14ac:dyDescent="0.25">
      <c r="A6" s="331" t="s">
        <v>357</v>
      </c>
      <c r="B6" s="334">
        <v>250</v>
      </c>
      <c r="C6" s="335"/>
      <c r="D6" s="275">
        <v>5.9</v>
      </c>
      <c r="E6" s="272"/>
      <c r="F6" s="273"/>
      <c r="G6" s="273"/>
      <c r="H6" s="273"/>
      <c r="I6" s="63"/>
      <c r="J6" s="345" t="s">
        <v>358</v>
      </c>
      <c r="K6" s="64">
        <v>5</v>
      </c>
      <c r="L6" s="62">
        <f>'[1]063017perMCMnew'!G6</f>
        <v>34.6</v>
      </c>
      <c r="M6" s="340">
        <f>250-SUM(L6:L8)</f>
        <v>103.887</v>
      </c>
      <c r="P6" s="84">
        <f>SUM(L6:L8)</f>
        <v>146.113</v>
      </c>
    </row>
    <row r="7" spans="1:19" s="61" customFormat="1" ht="18" customHeight="1" x14ac:dyDescent="0.25">
      <c r="A7" s="332"/>
      <c r="B7" s="336"/>
      <c r="C7" s="337"/>
      <c r="D7" s="155" t="s">
        <v>359</v>
      </c>
      <c r="E7" s="65" t="s">
        <v>360</v>
      </c>
      <c r="F7" s="62">
        <v>0</v>
      </c>
      <c r="G7" s="62">
        <v>0</v>
      </c>
      <c r="H7" s="66">
        <f>63-K7</f>
        <v>62</v>
      </c>
      <c r="I7" s="62">
        <f>603.09-L7</f>
        <v>594.59</v>
      </c>
      <c r="J7" s="346"/>
      <c r="K7" s="66">
        <v>1</v>
      </c>
      <c r="L7" s="62">
        <v>8.5</v>
      </c>
      <c r="M7" s="341"/>
      <c r="O7" s="67">
        <v>34.6</v>
      </c>
    </row>
    <row r="8" spans="1:19" s="61" customFormat="1" ht="18" customHeight="1" x14ac:dyDescent="0.25">
      <c r="A8" s="333"/>
      <c r="B8" s="338"/>
      <c r="C8" s="339"/>
      <c r="D8" s="155" t="s">
        <v>361</v>
      </c>
      <c r="E8" s="65"/>
      <c r="F8" s="62"/>
      <c r="G8" s="62"/>
      <c r="H8" s="66"/>
      <c r="I8" s="62"/>
      <c r="J8" s="132"/>
      <c r="K8" s="66">
        <v>9</v>
      </c>
      <c r="L8" s="62">
        <f>'COE NOv252020'!I50</f>
        <v>103.01300000000001</v>
      </c>
      <c r="M8" s="342"/>
      <c r="O8" s="67"/>
    </row>
    <row r="9" spans="1:19" s="61" customFormat="1" ht="17.25" customHeight="1" x14ac:dyDescent="0.25">
      <c r="A9" s="347" t="s">
        <v>362</v>
      </c>
      <c r="B9" s="68">
        <v>200</v>
      </c>
      <c r="C9" s="69"/>
      <c r="D9" s="156">
        <v>8.5299999999999994</v>
      </c>
      <c r="E9" s="65"/>
      <c r="F9" s="62"/>
      <c r="G9" s="62"/>
      <c r="H9" s="66"/>
      <c r="I9" s="62"/>
      <c r="J9" s="348" t="s">
        <v>363</v>
      </c>
      <c r="K9" s="66">
        <v>3</v>
      </c>
      <c r="L9" s="62">
        <v>249.9</v>
      </c>
      <c r="M9" s="344">
        <v>0</v>
      </c>
      <c r="O9" s="67">
        <v>393.9</v>
      </c>
    </row>
    <row r="10" spans="1:19" s="61" customFormat="1" ht="17.25" customHeight="1" x14ac:dyDescent="0.25">
      <c r="A10" s="347"/>
      <c r="B10" s="71">
        <v>200</v>
      </c>
      <c r="C10" s="72" t="s">
        <v>364</v>
      </c>
      <c r="D10" s="156" t="s">
        <v>365</v>
      </c>
      <c r="E10" s="65" t="s">
        <v>363</v>
      </c>
      <c r="F10" s="73">
        <v>7</v>
      </c>
      <c r="G10" s="70">
        <v>1023.55</v>
      </c>
      <c r="H10" s="73">
        <f>11-K10</f>
        <v>8</v>
      </c>
      <c r="I10" s="70">
        <f>706.9-L10</f>
        <v>562.9</v>
      </c>
      <c r="J10" s="349"/>
      <c r="K10" s="66">
        <v>3</v>
      </c>
      <c r="L10" s="62">
        <v>144</v>
      </c>
      <c r="M10" s="344"/>
      <c r="O10" s="67">
        <v>525.95000000000005</v>
      </c>
    </row>
    <row r="11" spans="1:19" s="61" customFormat="1" ht="17.25" customHeight="1" x14ac:dyDescent="0.25">
      <c r="A11" s="347" t="s">
        <v>366</v>
      </c>
      <c r="B11" s="71">
        <v>50</v>
      </c>
      <c r="C11" s="72"/>
      <c r="D11" s="156">
        <v>9.68</v>
      </c>
      <c r="E11" s="65"/>
      <c r="F11" s="73"/>
      <c r="G11" s="70"/>
      <c r="H11" s="73"/>
      <c r="I11" s="70"/>
      <c r="J11" s="348" t="s">
        <v>367</v>
      </c>
      <c r="K11" s="66">
        <v>6</v>
      </c>
      <c r="L11" s="62">
        <v>108.9</v>
      </c>
      <c r="M11" s="360">
        <v>0</v>
      </c>
      <c r="O11" s="67">
        <f>125.16</f>
        <v>125.16</v>
      </c>
    </row>
    <row r="12" spans="1:19" s="61" customFormat="1" ht="17.25" customHeight="1" x14ac:dyDescent="0.25">
      <c r="A12" s="347"/>
      <c r="B12" s="71">
        <v>450</v>
      </c>
      <c r="C12" s="72" t="s">
        <v>364</v>
      </c>
      <c r="D12" s="156" t="s">
        <v>368</v>
      </c>
      <c r="E12" s="65" t="s">
        <v>367</v>
      </c>
      <c r="F12" s="73">
        <v>22</v>
      </c>
      <c r="G12" s="70">
        <v>761.97</v>
      </c>
      <c r="H12" s="73">
        <f>24-K12</f>
        <v>7</v>
      </c>
      <c r="I12" s="70">
        <f>770.022-L12</f>
        <v>352.97200000000004</v>
      </c>
      <c r="J12" s="349"/>
      <c r="K12" s="66">
        <v>17</v>
      </c>
      <c r="L12" s="62">
        <v>417.05</v>
      </c>
      <c r="M12" s="360"/>
    </row>
    <row r="13" spans="1:19" s="61" customFormat="1" ht="18" customHeight="1" x14ac:dyDescent="0.25">
      <c r="A13" s="331" t="s">
        <v>369</v>
      </c>
      <c r="B13" s="350">
        <v>250</v>
      </c>
      <c r="C13" s="351"/>
      <c r="D13" s="156">
        <v>6.63</v>
      </c>
      <c r="E13" s="65" t="s">
        <v>363</v>
      </c>
      <c r="F13" s="70">
        <v>0</v>
      </c>
      <c r="G13" s="70">
        <v>0</v>
      </c>
      <c r="H13" s="73">
        <f>15-K13</f>
        <v>3</v>
      </c>
      <c r="I13" s="70">
        <v>44.366999999999997</v>
      </c>
      <c r="J13" s="348" t="s">
        <v>363</v>
      </c>
      <c r="K13" s="66">
        <v>12</v>
      </c>
      <c r="L13" s="165">
        <f>'COE NOv252020'!I61</f>
        <v>117.351</v>
      </c>
      <c r="M13" s="356">
        <v>0</v>
      </c>
      <c r="P13" s="74" t="s">
        <v>370</v>
      </c>
      <c r="R13" s="75">
        <f>L17/1569*100</f>
        <v>84.321733588272778</v>
      </c>
      <c r="S13" s="61" t="s">
        <v>371</v>
      </c>
    </row>
    <row r="14" spans="1:19" s="61" customFormat="1" ht="18" customHeight="1" x14ac:dyDescent="0.25">
      <c r="A14" s="332"/>
      <c r="B14" s="352"/>
      <c r="C14" s="353"/>
      <c r="D14" s="362" t="s">
        <v>372</v>
      </c>
      <c r="E14" s="362"/>
      <c r="F14" s="73"/>
      <c r="G14" s="70"/>
      <c r="H14" s="73"/>
      <c r="I14" s="70"/>
      <c r="J14" s="361"/>
      <c r="K14" s="76">
        <v>4</v>
      </c>
      <c r="L14" s="165">
        <f>'COE NOv252020'!I74</f>
        <v>14.564</v>
      </c>
      <c r="M14" s="357"/>
      <c r="P14" s="74"/>
      <c r="R14" s="75"/>
    </row>
    <row r="15" spans="1:19" s="61" customFormat="1" ht="18" customHeight="1" x14ac:dyDescent="0.25">
      <c r="A15" s="333"/>
      <c r="B15" s="354"/>
      <c r="C15" s="355"/>
      <c r="D15" s="155" t="s">
        <v>361</v>
      </c>
      <c r="E15" s="277"/>
      <c r="F15" s="73"/>
      <c r="G15" s="70"/>
      <c r="H15" s="73"/>
      <c r="I15" s="70"/>
      <c r="J15" s="276"/>
      <c r="K15" s="76">
        <v>15</v>
      </c>
      <c r="L15" s="62">
        <f>'COE NOv252020'!I79</f>
        <v>125.13000000000001</v>
      </c>
      <c r="M15" s="358"/>
      <c r="P15" s="74"/>
      <c r="R15" s="75"/>
    </row>
    <row r="16" spans="1:19" s="61" customFormat="1" ht="29.25" customHeight="1" x14ac:dyDescent="0.25">
      <c r="A16" s="274" t="s">
        <v>373</v>
      </c>
      <c r="B16" s="77">
        <v>10</v>
      </c>
      <c r="C16" s="78"/>
      <c r="D16" s="343" t="s">
        <v>374</v>
      </c>
      <c r="E16" s="343"/>
      <c r="F16" s="73"/>
      <c r="G16" s="70"/>
      <c r="H16" s="73"/>
      <c r="I16" s="70"/>
      <c r="J16" s="70">
        <v>0</v>
      </c>
      <c r="K16" s="70">
        <v>0</v>
      </c>
      <c r="L16" s="70">
        <v>0</v>
      </c>
      <c r="M16" s="62">
        <v>0</v>
      </c>
      <c r="P16" s="74"/>
      <c r="R16" s="75"/>
    </row>
    <row r="17" spans="1:15" s="61" customFormat="1" ht="28.5" customHeight="1" x14ac:dyDescent="0.25">
      <c r="A17" s="79" t="s">
        <v>318</v>
      </c>
      <c r="B17" s="80">
        <f>SUM(B6:B16)</f>
        <v>1410</v>
      </c>
      <c r="C17" s="81"/>
      <c r="D17" s="82"/>
      <c r="E17" s="82"/>
      <c r="F17" s="79">
        <f>SUM(F10:F13)</f>
        <v>29</v>
      </c>
      <c r="G17" s="82">
        <f>SUM(G7:G13)</f>
        <v>1785.52</v>
      </c>
      <c r="H17" s="79">
        <f>SUM(H7:H13)</f>
        <v>80</v>
      </c>
      <c r="I17" s="82">
        <f>SUM(I7:I13)</f>
        <v>1554.829</v>
      </c>
      <c r="J17" s="83"/>
      <c r="K17" s="79">
        <f>SUM(K6:K16)</f>
        <v>75</v>
      </c>
      <c r="L17" s="164">
        <f>SUM(L6:L16)</f>
        <v>1323.008</v>
      </c>
      <c r="M17" s="82">
        <f>SUM(M6:M16)</f>
        <v>103.887</v>
      </c>
      <c r="O17" s="84">
        <f>B17-L17</f>
        <v>86.991999999999962</v>
      </c>
    </row>
    <row r="18" spans="1:15" ht="13.5" customHeight="1" x14ac:dyDescent="0.25">
      <c r="A18" s="85" t="s">
        <v>375</v>
      </c>
      <c r="B18" s="85"/>
      <c r="C18" s="85"/>
      <c r="D18" s="85"/>
      <c r="E18" s="85"/>
      <c r="F18" s="85"/>
      <c r="G18" s="85"/>
      <c r="H18" s="85"/>
      <c r="I18" s="85"/>
      <c r="K18" s="85"/>
      <c r="L18" s="85"/>
      <c r="M18" s="85"/>
    </row>
    <row r="19" spans="1:15" ht="13.5" customHeight="1" x14ac:dyDescent="0.25">
      <c r="A19" s="85" t="s">
        <v>376</v>
      </c>
    </row>
    <row r="20" spans="1:15" ht="13.5" customHeight="1" x14ac:dyDescent="0.25">
      <c r="A20" s="85" t="s">
        <v>377</v>
      </c>
    </row>
    <row r="21" spans="1:15" ht="13.5" customHeight="1" x14ac:dyDescent="0.25">
      <c r="A21" s="363" t="s">
        <v>378</v>
      </c>
      <c r="B21" s="363"/>
      <c r="C21" s="363"/>
      <c r="D21" s="363"/>
      <c r="E21" s="363"/>
      <c r="F21" s="363"/>
      <c r="G21" s="363"/>
      <c r="H21" s="363"/>
      <c r="I21" s="363"/>
      <c r="J21" s="363"/>
      <c r="K21" s="363"/>
      <c r="L21" s="363"/>
      <c r="M21" s="363"/>
    </row>
    <row r="22" spans="1:15" ht="13.5" customHeight="1" x14ac:dyDescent="0.25">
      <c r="A22" s="278"/>
      <c r="B22" s="278"/>
      <c r="C22" s="278"/>
      <c r="D22" s="278"/>
      <c r="E22" s="278"/>
      <c r="F22" s="278"/>
      <c r="G22" s="278"/>
      <c r="H22" s="278"/>
      <c r="I22" s="278"/>
      <c r="J22" s="278"/>
      <c r="K22" s="278"/>
    </row>
    <row r="23" spans="1:15" ht="226.5" customHeight="1" x14ac:dyDescent="0.25">
      <c r="A23" s="359" t="s">
        <v>379</v>
      </c>
      <c r="B23" s="359"/>
      <c r="C23" s="359"/>
      <c r="D23" s="359"/>
      <c r="E23" s="359"/>
      <c r="F23" s="359"/>
      <c r="G23" s="359"/>
      <c r="H23" s="359"/>
      <c r="I23" s="359"/>
      <c r="J23" s="359"/>
      <c r="K23" s="359"/>
      <c r="L23" s="359"/>
      <c r="M23" s="359"/>
    </row>
    <row r="24" spans="1:15" ht="13.5" customHeight="1" x14ac:dyDescent="0.25">
      <c r="A24" s="86"/>
      <c r="B24" s="87"/>
    </row>
    <row r="25" spans="1:15" ht="13.5" customHeight="1" x14ac:dyDescent="0.25">
      <c r="A25" s="86"/>
    </row>
    <row r="26" spans="1:15" x14ac:dyDescent="0.25">
      <c r="A26" s="88"/>
    </row>
    <row r="30" spans="1:15" x14ac:dyDescent="0.25">
      <c r="B30" s="89"/>
      <c r="C30" s="89"/>
    </row>
  </sheetData>
  <mergeCells count="28">
    <mergeCell ref="A2:M2"/>
    <mergeCell ref="A3:M3"/>
    <mergeCell ref="A4:A5"/>
    <mergeCell ref="B4:C4"/>
    <mergeCell ref="E4:E5"/>
    <mergeCell ref="F4:G4"/>
    <mergeCell ref="H4:I4"/>
    <mergeCell ref="J4:J5"/>
    <mergeCell ref="K4:L4"/>
    <mergeCell ref="B5:C5"/>
    <mergeCell ref="A6:A8"/>
    <mergeCell ref="B6:C8"/>
    <mergeCell ref="J6:J7"/>
    <mergeCell ref="M6:M8"/>
    <mergeCell ref="A9:A10"/>
    <mergeCell ref="J9:J10"/>
    <mergeCell ref="M9:M10"/>
    <mergeCell ref="D16:E16"/>
    <mergeCell ref="A21:M21"/>
    <mergeCell ref="A23:M23"/>
    <mergeCell ref="A11:A12"/>
    <mergeCell ref="J11:J12"/>
    <mergeCell ref="M11:M12"/>
    <mergeCell ref="A13:A15"/>
    <mergeCell ref="B13:C15"/>
    <mergeCell ref="J13:J14"/>
    <mergeCell ref="M13:M15"/>
    <mergeCell ref="D14:E14"/>
  </mergeCells>
  <printOptions horizontalCentered="1"/>
  <pageMargins left="0.16" right="0.16" top="0.75" bottom="0.75" header="0.3" footer="0.3"/>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zoomScale="140" zoomScaleNormal="140" workbookViewId="0">
      <selection activeCell="Z9" sqref="Z9"/>
    </sheetView>
  </sheetViews>
  <sheetFormatPr defaultRowHeight="15" x14ac:dyDescent="0.25"/>
  <cols>
    <col min="1" max="1" width="13.28515625" customWidth="1"/>
    <col min="2" max="4" width="16.28515625" customWidth="1"/>
    <col min="5" max="5" width="11.5703125" customWidth="1"/>
  </cols>
  <sheetData>
    <row r="1" spans="1:5" ht="18.75" x14ac:dyDescent="0.3">
      <c r="A1" s="90" t="s">
        <v>381</v>
      </c>
    </row>
    <row r="2" spans="1:5" ht="15.75" x14ac:dyDescent="0.25">
      <c r="A2" s="373" t="s">
        <v>382</v>
      </c>
      <c r="B2" s="91" t="s">
        <v>383</v>
      </c>
      <c r="C2" s="91" t="s">
        <v>384</v>
      </c>
      <c r="D2" s="91" t="s">
        <v>385</v>
      </c>
      <c r="E2" s="91" t="s">
        <v>411</v>
      </c>
    </row>
    <row r="3" spans="1:5" x14ac:dyDescent="0.25">
      <c r="A3" s="374"/>
      <c r="B3" s="92" t="s">
        <v>386</v>
      </c>
      <c r="C3" s="92" t="s">
        <v>386</v>
      </c>
      <c r="D3" s="92" t="s">
        <v>386</v>
      </c>
      <c r="E3" s="92" t="s">
        <v>386</v>
      </c>
    </row>
    <row r="4" spans="1:5" ht="15.75" x14ac:dyDescent="0.25">
      <c r="A4" s="93" t="s">
        <v>387</v>
      </c>
      <c r="B4" s="94">
        <v>5.9</v>
      </c>
      <c r="C4" s="95"/>
      <c r="D4" s="95">
        <v>5.8704999999999998</v>
      </c>
      <c r="E4" s="95">
        <v>5.8704999999999998</v>
      </c>
    </row>
    <row r="5" spans="1:5" ht="15.75" x14ac:dyDescent="0.25">
      <c r="A5" s="93" t="s">
        <v>388</v>
      </c>
      <c r="B5" s="95">
        <v>8.5299999999999994</v>
      </c>
      <c r="C5" s="94">
        <v>7.4</v>
      </c>
      <c r="D5" s="95"/>
      <c r="E5" s="95"/>
    </row>
    <row r="6" spans="1:5" ht="15.75" x14ac:dyDescent="0.25">
      <c r="A6" s="93" t="s">
        <v>389</v>
      </c>
      <c r="B6" s="95">
        <v>9.68</v>
      </c>
      <c r="C6" s="95">
        <v>8.69</v>
      </c>
      <c r="D6" s="95"/>
      <c r="E6" s="95"/>
    </row>
    <row r="7" spans="1:5" ht="15.75" x14ac:dyDescent="0.25">
      <c r="A7" s="93" t="s">
        <v>390</v>
      </c>
      <c r="B7" s="95">
        <v>6.63</v>
      </c>
      <c r="C7" s="95"/>
      <c r="D7" s="95">
        <v>6.5968999999999998</v>
      </c>
      <c r="E7" s="95">
        <v>6.19</v>
      </c>
    </row>
    <row r="8" spans="1:5" ht="15.75" x14ac:dyDescent="0.25">
      <c r="A8" s="93" t="s">
        <v>391</v>
      </c>
      <c r="B8" s="377" t="s">
        <v>374</v>
      </c>
      <c r="C8" s="377"/>
      <c r="D8" s="377"/>
      <c r="E8" s="377"/>
    </row>
    <row r="9" spans="1:5" x14ac:dyDescent="0.25">
      <c r="A9" s="157" t="s">
        <v>392</v>
      </c>
    </row>
    <row r="10" spans="1:5" x14ac:dyDescent="0.25">
      <c r="A10" s="96" t="s">
        <v>393</v>
      </c>
    </row>
    <row r="11" spans="1:5" x14ac:dyDescent="0.25">
      <c r="A11" s="96" t="s">
        <v>394</v>
      </c>
    </row>
    <row r="12" spans="1:5" x14ac:dyDescent="0.25">
      <c r="A12" s="96" t="s">
        <v>395</v>
      </c>
    </row>
    <row r="13" spans="1:5" x14ac:dyDescent="0.25">
      <c r="A13" s="96" t="s">
        <v>412</v>
      </c>
    </row>
    <row r="14" spans="1:5" ht="13.5" customHeight="1" x14ac:dyDescent="0.25">
      <c r="A14" s="375" t="s">
        <v>396</v>
      </c>
      <c r="B14" s="375"/>
      <c r="C14" s="375"/>
      <c r="D14" s="375"/>
    </row>
    <row r="15" spans="1:5" ht="21.75" customHeight="1" x14ac:dyDescent="0.25">
      <c r="A15" s="376" t="s">
        <v>397</v>
      </c>
      <c r="B15" s="376"/>
      <c r="C15" s="376"/>
      <c r="D15" s="376"/>
    </row>
  </sheetData>
  <mergeCells count="4">
    <mergeCell ref="A2:A3"/>
    <mergeCell ref="A14:D14"/>
    <mergeCell ref="A15:D15"/>
    <mergeCell ref="B8:E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COE &amp; Nomination</vt:lpstr>
      <vt:lpstr>SummaryDec312021</vt:lpstr>
      <vt:lpstr>COE Dec312021</vt:lpstr>
      <vt:lpstr>COE NOv252020</vt:lpstr>
      <vt:lpstr>SummaryNov252020</vt:lpstr>
      <vt:lpstr>SummaryFeb102021</vt:lpstr>
      <vt:lpstr>ERC RATES</vt:lpstr>
      <vt:lpstr>'COE &amp; Nomination'!Print_Area</vt:lpstr>
      <vt:lpstr>'COE Dec312021'!Print_Area</vt:lpstr>
      <vt:lpstr>'COE NOv252020'!Print_Area</vt:lpstr>
      <vt:lpstr>SummaryDec312021!Print_Area</vt:lpstr>
      <vt:lpstr>SummaryFeb102021!Print_Area</vt:lpstr>
      <vt:lpstr>SummaryNov252020!Print_Area</vt:lpstr>
      <vt:lpstr>'COE &amp; Nomination'!Print_Titles</vt:lpstr>
      <vt:lpstr>'COE Dec312021'!Print_Titles</vt:lpstr>
      <vt:lpstr>'COE NOv252020'!Print_Titles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V. Neri</dc:creator>
  <cp:keywords/>
  <dc:description/>
  <cp:lastModifiedBy>Ruselle V. Castronuevo</cp:lastModifiedBy>
  <cp:revision/>
  <cp:lastPrinted>2022-02-14T02:17:30Z</cp:lastPrinted>
  <dcterms:created xsi:type="dcterms:W3CDTF">2015-02-25T02:12:23Z</dcterms:created>
  <dcterms:modified xsi:type="dcterms:W3CDTF">2022-02-16T00:52:42Z</dcterms:modified>
  <cp:category/>
  <cp:contentStatus/>
</cp:coreProperties>
</file>